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155000 HOSP SAN AGUSTIN\"/>
    </mc:Choice>
  </mc:AlternateContent>
  <xr:revisionPtr revIDLastSave="0" documentId="13_ncr:1_{439F659C-ED82-49FB-AAFD-93C30B11E23B}" xr6:coauthVersionLast="47" xr6:coauthVersionMax="47" xr10:uidLastSave="{00000000-0000-0000-0000-000000000000}"/>
  <bookViews>
    <workbookView xWindow="-110" yWindow="-110" windowWidth="19420" windowHeight="11500" activeTab="2" xr2:uid="{32CB3CA1-2728-4F89-868D-C459BAB7E993}"/>
  </bookViews>
  <sheets>
    <sheet name="INFO IPS" sheetId="1" r:id="rId1"/>
    <sheet name="ESTADO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FACT'!$A$2:$AN$13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" l="1"/>
  <c r="G32" i="5"/>
  <c r="C32" i="5"/>
  <c r="G31" i="5"/>
  <c r="C31" i="5"/>
  <c r="G30" i="5"/>
  <c r="C30" i="5"/>
  <c r="I23" i="5"/>
  <c r="H23" i="5"/>
  <c r="I22" i="5"/>
  <c r="H22" i="5"/>
  <c r="I21" i="5"/>
  <c r="I17" i="5" s="1"/>
  <c r="H21" i="5"/>
  <c r="I20" i="5"/>
  <c r="H20" i="5"/>
  <c r="I19" i="5"/>
  <c r="I24" i="5" s="1"/>
  <c r="H19" i="5"/>
  <c r="H18" i="5"/>
  <c r="C9" i="5"/>
  <c r="I30" i="4"/>
  <c r="H30" i="4"/>
  <c r="I28" i="4"/>
  <c r="H28" i="4"/>
  <c r="I25" i="4"/>
  <c r="I32" i="4" s="1"/>
  <c r="I33" i="4" s="1"/>
  <c r="H32" i="4"/>
  <c r="H33" i="4" s="1"/>
  <c r="C12" i="5"/>
  <c r="C11" i="5"/>
  <c r="C9" i="4"/>
  <c r="L2" i="3"/>
  <c r="AI1" i="3"/>
  <c r="AH1" i="3"/>
  <c r="AG1" i="3"/>
  <c r="AF1" i="3"/>
  <c r="AE1" i="3"/>
  <c r="AD1" i="3"/>
  <c r="AC1" i="3"/>
  <c r="AB1" i="3"/>
  <c r="AA1" i="3"/>
  <c r="Z1" i="3"/>
  <c r="S1" i="3"/>
  <c r="M1" i="3"/>
  <c r="J1" i="3"/>
  <c r="I1" i="3"/>
  <c r="D16" i="1"/>
  <c r="K1" i="3" l="1"/>
  <c r="H17" i="5"/>
  <c r="H24" i="5"/>
</calcChain>
</file>

<file path=xl/sharedStrings.xml><?xml version="1.0" encoding="utf-8"?>
<sst xmlns="http://schemas.openxmlformats.org/spreadsheetml/2006/main" count="200" uniqueCount="121">
  <si>
    <t xml:space="preserve">2021-HS-4172.                 </t>
  </si>
  <si>
    <t xml:space="preserve">2021-HS-4547.                 </t>
  </si>
  <si>
    <t xml:space="preserve">2021-HS-4667.                 </t>
  </si>
  <si>
    <t xml:space="preserve">2021-HS-4696.                 </t>
  </si>
  <si>
    <t xml:space="preserve">2021-HS-4893.                 </t>
  </si>
  <si>
    <t xml:space="preserve">2021-HS-4949.                 </t>
  </si>
  <si>
    <t xml:space="preserve">2021-HS-5097.                 </t>
  </si>
  <si>
    <t xml:space="preserve">2021-HS-5881.                 </t>
  </si>
  <si>
    <t xml:space="preserve">2021-HS-6079.                 </t>
  </si>
  <si>
    <t xml:space="preserve">2021-HS-6186.                 </t>
  </si>
  <si>
    <t xml:space="preserve">2021-HS-6224.                 </t>
  </si>
  <si>
    <t xml:space="preserve">NUMERO DE FACTURAS </t>
  </si>
  <si>
    <t xml:space="preserve">SALDOS DE FACTURAS </t>
  </si>
  <si>
    <t>NIT EPS</t>
  </si>
  <si>
    <t>TOTAL SALDOS</t>
  </si>
  <si>
    <t>890303093</t>
  </si>
  <si>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</si>
  <si>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</si>
  <si>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</si>
  <si>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</si>
  <si>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</si>
  <si>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</si>
  <si>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</si>
  <si>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</si>
  <si>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</si>
  <si>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</si>
  <si>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</si>
  <si>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</si>
  <si>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</si>
  <si>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</si>
  <si>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</si>
  <si>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</si>
  <si>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</si>
  <si>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</si>
  <si>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</si>
  <si>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</si>
  <si>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</si>
  <si>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</si>
  <si>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</si>
  <si>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</si>
  <si>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</si>
  <si>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</si>
  <si>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</si>
  <si>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</si>
  <si>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</si>
  <si>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</si>
  <si>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</si>
  <si>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</si>
  <si>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</si>
  <si>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</si>
  <si>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</si>
  <si>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</si>
  <si>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</si>
  <si>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HOSP SAN AGUSTIN EMPRESA SOCIAL</t>
  </si>
  <si>
    <t>HS</t>
  </si>
  <si>
    <t>HS6224</t>
  </si>
  <si>
    <t>800155000_HS6224</t>
  </si>
  <si>
    <t>Finalizada</t>
  </si>
  <si>
    <t>MIG-800155000</t>
  </si>
  <si>
    <t>HS4949</t>
  </si>
  <si>
    <t>800155000_HS4949</t>
  </si>
  <si>
    <t>HS5097</t>
  </si>
  <si>
    <t>800155000_HS5097</t>
  </si>
  <si>
    <t>HS6079</t>
  </si>
  <si>
    <t>800155000_HS6079</t>
  </si>
  <si>
    <t>HS4893</t>
  </si>
  <si>
    <t>800155000_HS4893</t>
  </si>
  <si>
    <t>HS4547</t>
  </si>
  <si>
    <t>800155000_HS4547</t>
  </si>
  <si>
    <t>HS5881</t>
  </si>
  <si>
    <t>800155000_HS5881</t>
  </si>
  <si>
    <t>HS6186</t>
  </si>
  <si>
    <t>800155000_HS6186</t>
  </si>
  <si>
    <t>HS4667</t>
  </si>
  <si>
    <t>800155000_HS4667</t>
  </si>
  <si>
    <t>HS4696</t>
  </si>
  <si>
    <t>800155000_HS4696</t>
  </si>
  <si>
    <t>HS4172</t>
  </si>
  <si>
    <t>800155000_HS4172</t>
  </si>
  <si>
    <t>FACTURA</t>
  </si>
  <si>
    <t>VALOR CANCELADO SAP</t>
  </si>
  <si>
    <t>Factura Aceptada por IPS</t>
  </si>
  <si>
    <t>Factura Cancelada</t>
  </si>
  <si>
    <t>(en blanco)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</si>
  <si>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</si>
  <si>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</si>
  <si>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</si>
  <si>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</si>
  <si>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</si>
  <si>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</si>
  <si>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</si>
  <si>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</si>
  <si>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</si>
  <si>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</si>
  <si>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</si>
  <si>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</si>
  <si>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</si>
  <si>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</si>
  <si>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</si>
  <si>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</si>
  <si>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</si>
  <si>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</si>
  <si>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</si>
  <si>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</si>
  <si>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</si>
  <si>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</si>
  <si>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</si>
  <si>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</si>
  <si>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</si>
  <si>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</si>
  <si>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</si>
  <si>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</si>
  <si>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</si>
  <si>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</si>
  <si>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 AGUSTIN EMPRESA SOCIAL</t>
  </si>
  <si>
    <t>NIT: 800155000</t>
  </si>
  <si>
    <t>A continuacion me permito remitir nuestra respuesta al estado de cartera presentado en la fecha: 01/04/2025</t>
  </si>
  <si>
    <t>Con Corte al dia: 31/03/2025</t>
  </si>
  <si>
    <t>Yeissy Zamora Garcia</t>
  </si>
  <si>
    <t>Apoyo de Facturacion y cartera </t>
  </si>
  <si>
    <t>ESE Hospital San Agustin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</si>
</sst>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€&quot;\ * #,##0_-;\-&quot;€&quot;\ * #,##0_-;_-&quot;€&quot;\ * &quot;-&quot;??_-;_-@_-"/>
    <numFmt numFmtId="166" formatCode="&quot;$&quot;\ #,##0"/>
    <numFmt numFmtId="167" formatCode="_-[$$-240A]\ * #,##0_-;\-[$$-240A]\ * #,##0_-;_-[$$-240A]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2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" fontId="5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6" fontId="8" fillId="0" borderId="0" xfId="0" applyNumberFormat="1" applyFont="1" applyAlignment="1">
      <alignment vertical="center"/>
    </xf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166" fontId="8" fillId="0" borderId="0" xfId="1" applyNumberFormat="1" applyFont="1" applyAlignment="1">
      <alignment vertical="center"/>
    </xf>
    <xf numFmtId="14" fontId="8" fillId="0" borderId="0" xfId="0" applyNumberFormat="1" applyFont="1" applyAlignment="1">
      <alignment vertical="center"/>
    </xf>
    <xf numFmtId="166" fontId="8" fillId="0" borderId="0" xfId="0" applyNumberFormat="1" applyFont="1"/>
    <xf numFmtId="166" fontId="8" fillId="0" borderId="0" xfId="1" applyNumberFormat="1" applyFont="1"/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6" fontId="8" fillId="3" borderId="1" xfId="1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4" fontId="8" fillId="6" borderId="1" xfId="1" applyNumberFormat="1" applyFont="1" applyFill="1" applyBorder="1" applyAlignment="1">
      <alignment horizontal="center" vertical="center"/>
    </xf>
    <xf numFmtId="14" fontId="8" fillId="6" borderId="1" xfId="0" applyNumberFormat="1" applyFont="1" applyFill="1" applyBorder="1" applyAlignment="1">
      <alignment horizontal="center" vertical="center"/>
    </xf>
    <xf numFmtId="167" fontId="8" fillId="2" borderId="1" xfId="1" applyNumberFormat="1" applyFont="1" applyFill="1" applyBorder="1" applyAlignment="1">
      <alignment horizontal="center" vertical="center"/>
    </xf>
    <xf numFmtId="164" fontId="8" fillId="7" borderId="1" xfId="1" applyNumberFormat="1" applyFont="1" applyFill="1" applyBorder="1" applyAlignment="1">
      <alignment horizontal="center"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8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6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" fontId="10" fillId="0" borderId="9" xfId="2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169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9" fontId="11" fillId="0" borderId="13" xfId="2" applyNumberFormat="1" applyFont="1" applyBorder="1" applyAlignment="1">
      <alignment horizontal="right"/>
    </xf>
    <xf numFmtId="169" fontId="10" fillId="0" borderId="0" xfId="2" applyNumberFormat="1" applyFont="1"/>
    <xf numFmtId="0" fontId="1" fillId="0" borderId="0" xfId="4"/>
    <xf numFmtId="169" fontId="11" fillId="0" borderId="9" xfId="2" applyNumberFormat="1" applyFont="1" applyBorder="1"/>
    <xf numFmtId="169" fontId="10" fillId="0" borderId="9" xfId="2" applyNumberFormat="1" applyFont="1" applyBorder="1"/>
    <xf numFmtId="169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7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71" fontId="10" fillId="0" borderId="13" xfId="5" applyNumberFormat="1" applyFont="1" applyBorder="1" applyAlignment="1">
      <alignment horizontal="center"/>
    </xf>
    <xf numFmtId="170" fontId="10" fillId="0" borderId="13" xfId="5" applyNumberFormat="1" applyFont="1" applyBorder="1" applyAlignment="1">
      <alignment horizontal="right"/>
    </xf>
    <xf numFmtId="1" fontId="8" fillId="2" borderId="1" xfId="1" applyNumberFormat="1" applyFont="1" applyFill="1" applyBorder="1" applyAlignment="1">
      <alignment horizontal="center" vertical="center"/>
    </xf>
    <xf numFmtId="1" fontId="8" fillId="7" borderId="1" xfId="1" applyNumberFormat="1" applyFont="1" applyFill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</cellXfs>
  <cellStyles count="6">
    <cellStyle name="Millares 2 2" xfId="5" xr:uid="{9BD1455C-08EB-4C70-8885-C493FEA47647}"/>
    <cellStyle name="Millares 3" xfId="3" xr:uid="{E24FD46D-40E8-43D2-877D-E283299850F7}"/>
    <cellStyle name="Moneda" xfId="1" builtinId="4"/>
    <cellStyle name="Normal" xfId="0" builtinId="0"/>
    <cellStyle name="Normal 2" xfId="4" xr:uid="{1E8862F8-01BD-4B63-86B3-E0B7698442FA}"/>
    <cellStyle name="Normal 2 2" xfId="2" xr:uid="{3556D7A9-DE21-4064-A3BD-D6386BC6D0B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05EADB0-1E69-4ABE-8FF0-8663A89C8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1FF4DF3-D0C9-4A19-84D5-DD67511CF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0FBDC79-D9C2-4168-BDEE-63AE3E565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791F10-2FB0-440A-B12A-6D629911B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35C47-861C-4CE1-BE99-73C3CDD68EBB}">
  <dimension ref="B4:D16"/>
  <sheetViews>
    <sheetView workbookViewId="0">
      <selection activeCell="C22" sqref="C22"/>
    </sheetView>
  </sheetViews>
  <sheetFormatPr baseColWidth="10" defaultColWidth="11.453125" defaultRowHeight="15.5" x14ac:dyDescent="0.35"/>
  <cols>
    <col min="1" max="1" width="11.453125" style="1"/>
    <col min="2" max="2" width="18.1796875" style="1" bestFit="1" customWidth="1"/>
    <col min="3" max="3" width="29.453125" style="1" bestFit="1" customWidth="1"/>
    <col min="4" max="4" width="28.453125" style="1" bestFit="1" customWidth="1"/>
    <col min="5" max="16384" width="11.453125" style="1"/>
  </cols>
  <sheetData>
    <row r="4" spans="2:4" x14ac:dyDescent="0.35">
      <c r="B4" s="3" t="s">
        <v>13</v>
      </c>
      <c r="C4" s="3" t="s">
        <v>11</v>
      </c>
      <c r="D4" s="3" t="s">
        <v>12</v>
      </c>
    </row>
    <row r="5" spans="2:4" x14ac:dyDescent="0.35">
      <c r="B5" s="4" t="s">
        <v>15</v>
      </c>
      <c r="C5" s="5" t="s">
        <v>0</v>
      </c>
      <c r="D5" s="6">
        <v>103752</v>
      </c>
    </row>
    <row r="6" spans="2:4" x14ac:dyDescent="0.35">
      <c r="B6" s="4" t="s">
        <v>15</v>
      </c>
      <c r="C6" s="5" t="s">
        <v>1</v>
      </c>
      <c r="D6" s="6">
        <v>3959</v>
      </c>
    </row>
    <row r="7" spans="2:4" x14ac:dyDescent="0.35">
      <c r="B7" s="4" t="s">
        <v>15</v>
      </c>
      <c r="C7" s="5" t="s">
        <v>2</v>
      </c>
      <c r="D7" s="6">
        <v>8104</v>
      </c>
    </row>
    <row r="8" spans="2:4" x14ac:dyDescent="0.35">
      <c r="B8" s="4" t="s">
        <v>15</v>
      </c>
      <c r="C8" s="5" t="s">
        <v>3</v>
      </c>
      <c r="D8" s="6">
        <v>27855</v>
      </c>
    </row>
    <row r="9" spans="2:4" x14ac:dyDescent="0.35">
      <c r="B9" s="4" t="s">
        <v>15</v>
      </c>
      <c r="C9" s="5" t="s">
        <v>4</v>
      </c>
      <c r="D9" s="6">
        <v>3765</v>
      </c>
    </row>
    <row r="10" spans="2:4" x14ac:dyDescent="0.35">
      <c r="B10" s="4" t="s">
        <v>15</v>
      </c>
      <c r="C10" s="5" t="s">
        <v>5</v>
      </c>
      <c r="D10" s="6">
        <v>1347</v>
      </c>
    </row>
    <row r="11" spans="2:4" x14ac:dyDescent="0.35">
      <c r="B11" s="4" t="s">
        <v>15</v>
      </c>
      <c r="C11" s="5" t="s">
        <v>6</v>
      </c>
      <c r="D11" s="6">
        <v>3500</v>
      </c>
    </row>
    <row r="12" spans="2:4" x14ac:dyDescent="0.35">
      <c r="B12" s="4" t="s">
        <v>15</v>
      </c>
      <c r="C12" s="5" t="s">
        <v>7</v>
      </c>
      <c r="D12" s="6">
        <v>6610</v>
      </c>
    </row>
    <row r="13" spans="2:4" x14ac:dyDescent="0.35">
      <c r="B13" s="4" t="s">
        <v>15</v>
      </c>
      <c r="C13" s="5" t="s">
        <v>8</v>
      </c>
      <c r="D13" s="6">
        <v>20500</v>
      </c>
    </row>
    <row r="14" spans="2:4" x14ac:dyDescent="0.35">
      <c r="B14" s="4" t="s">
        <v>15</v>
      </c>
      <c r="C14" s="5" t="s">
        <v>9</v>
      </c>
      <c r="D14" s="6">
        <v>7000</v>
      </c>
    </row>
    <row r="15" spans="2:4" x14ac:dyDescent="0.35">
      <c r="B15" s="4" t="s">
        <v>15</v>
      </c>
      <c r="C15" s="5" t="s">
        <v>10</v>
      </c>
      <c r="D15" s="6">
        <v>38580</v>
      </c>
    </row>
    <row r="16" spans="2:4" x14ac:dyDescent="0.35">
      <c r="C16" s="2" t="s">
        <v>14</v>
      </c>
      <c r="D16" s="7">
        <f>SUM(D5:D15)</f>
        <v>224972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2B3CE-D23F-4185-AAE3-8522D9E589D4}">
  <dimension ref="A1:AN13"/>
  <sheetViews>
    <sheetView workbookViewId="0">
      <selection activeCell="A13" sqref="A13"/>
    </sheetView>
  </sheetViews>
  <sheetFormatPr baseColWidth="10" defaultRowHeight="12.5" x14ac:dyDescent="0.25"/>
  <cols>
    <col min="1" max="1" width="11.08984375" bestFit="1" customWidth="1"/>
    <col min="2" max="2" width="27.08984375" bestFit="1" customWidth="1"/>
    <col min="3" max="3" width="10.90625" bestFit="1" customWidth="1"/>
    <col min="4" max="4" width="11.1796875" bestFit="1" customWidth="1"/>
    <col min="5" max="5" width="10.26953125" bestFit="1" customWidth="1"/>
    <col min="6" max="6" width="14.08984375" bestFit="1" customWidth="1"/>
    <col min="7" max="8" width="12.6328125" bestFit="1" customWidth="1"/>
    <col min="9" max="9" width="12.7265625" bestFit="1" customWidth="1"/>
    <col min="10" max="10" width="12.90625" bestFit="1" customWidth="1"/>
    <col min="11" max="11" width="13.36328125" bestFit="1" customWidth="1"/>
    <col min="12" max="12" width="20.08984375" bestFit="1" customWidth="1"/>
    <col min="13" max="13" width="14.36328125" bestFit="1" customWidth="1"/>
    <col min="14" max="14" width="15" bestFit="1" customWidth="1"/>
    <col min="15" max="15" width="14.6328125" bestFit="1" customWidth="1"/>
    <col min="16" max="16" width="14" bestFit="1" customWidth="1"/>
    <col min="17" max="17" width="13.26953125" bestFit="1" customWidth="1"/>
    <col min="18" max="18" width="13.7265625" bestFit="1" customWidth="1"/>
    <col min="19" max="19" width="14.7265625" bestFit="1" customWidth="1"/>
    <col min="20" max="20" width="16" bestFit="1" customWidth="1"/>
    <col min="21" max="21" width="15.1796875" bestFit="1" customWidth="1"/>
    <col min="22" max="22" width="14.90625" bestFit="1" customWidth="1"/>
    <col min="23" max="23" width="12.6328125" bestFit="1" customWidth="1"/>
    <col min="24" max="24" width="11.453125" bestFit="1" customWidth="1"/>
    <col min="25" max="25" width="11.90625" bestFit="1" customWidth="1"/>
    <col min="26" max="26" width="14.54296875" bestFit="1" customWidth="1"/>
    <col min="27" max="27" width="13.26953125" bestFit="1" customWidth="1"/>
    <col min="28" max="28" width="13.54296875" bestFit="1" customWidth="1"/>
    <col min="29" max="29" width="13.6328125" bestFit="1" customWidth="1"/>
    <col min="30" max="30" width="14.7265625" bestFit="1" customWidth="1"/>
    <col min="31" max="31" width="15.26953125" bestFit="1" customWidth="1"/>
    <col min="32" max="33" width="15.453125" bestFit="1" customWidth="1"/>
    <col min="34" max="34" width="15.26953125" bestFit="1" customWidth="1"/>
    <col min="35" max="35" width="14.54296875" bestFit="1" customWidth="1"/>
    <col min="36" max="36" width="14.1796875" bestFit="1" customWidth="1"/>
    <col min="37" max="37" width="15.36328125" bestFit="1" customWidth="1"/>
    <col min="38" max="38" width="17.54296875" bestFit="1" customWidth="1"/>
    <col min="39" max="39" width="14" bestFit="1" customWidth="1"/>
    <col min="40" max="40" width="16.08984375" bestFit="1" customWidth="1"/>
  </cols>
  <sheetData>
    <row r="1" spans="1:40" s="18" customFormat="1" ht="14.5" x14ac:dyDescent="0.35">
      <c r="A1" s="10"/>
      <c r="B1" s="11"/>
      <c r="C1" s="11"/>
      <c r="D1" s="11"/>
      <c r="E1" s="12"/>
      <c r="F1" s="11"/>
      <c r="G1" s="13"/>
      <c r="H1" s="13"/>
      <c r="I1" s="14">
        <f>+SUBTOTAL(9,I3:I26749)</f>
        <v>0</v>
      </c>
      <c r="J1" s="14">
        <f>+SUBTOTAL(9,J3:J26749)</f>
        <v>224972</v>
      </c>
      <c r="K1" s="9">
        <f>+J1-SUM(Z1:AH1)</f>
        <v>0</v>
      </c>
      <c r="L1" s="9"/>
      <c r="M1" s="14">
        <f>+SUBTOTAL(9,M3:M26749)</f>
        <v>0</v>
      </c>
      <c r="N1" s="9"/>
      <c r="O1" s="15"/>
      <c r="P1" s="15"/>
      <c r="Q1" s="15"/>
      <c r="R1" s="15"/>
      <c r="S1" s="14">
        <f>+SUBTOTAL(9,S3:S26749)</f>
        <v>0</v>
      </c>
      <c r="T1" s="9"/>
      <c r="U1" s="9"/>
      <c r="V1" s="9"/>
      <c r="W1" s="9"/>
      <c r="X1" s="9"/>
      <c r="Y1" s="9"/>
      <c r="Z1" s="14">
        <f t="shared" ref="Z1:AH1" si="0">+SUBTOTAL(9,Z3:Z26749)</f>
        <v>186392</v>
      </c>
      <c r="AA1" s="14">
        <f t="shared" si="0"/>
        <v>0</v>
      </c>
      <c r="AB1" s="14">
        <f t="shared" si="0"/>
        <v>0</v>
      </c>
      <c r="AC1" s="14">
        <f t="shared" si="0"/>
        <v>38580</v>
      </c>
      <c r="AD1" s="14">
        <f t="shared" si="0"/>
        <v>0</v>
      </c>
      <c r="AE1" s="14">
        <f t="shared" si="0"/>
        <v>0</v>
      </c>
      <c r="AF1" s="14">
        <f t="shared" si="0"/>
        <v>0</v>
      </c>
      <c r="AG1" s="14">
        <f t="shared" si="0"/>
        <v>0</v>
      </c>
      <c r="AH1" s="14">
        <f t="shared" si="0"/>
        <v>0</v>
      </c>
      <c r="AI1" s="14">
        <f>+SUBTOTAL(9,AI3:AI26749)</f>
        <v>2774737</v>
      </c>
      <c r="AJ1" s="16"/>
      <c r="AK1" s="16"/>
      <c r="AL1" s="16"/>
      <c r="AM1" s="16"/>
      <c r="AN1" s="17"/>
    </row>
    <row r="2" spans="1:40" s="18" customFormat="1" ht="30" x14ac:dyDescent="0.35">
      <c r="A2" s="19" t="s">
        <v>16</v>
      </c>
      <c r="B2" s="19" t="s">
        <v>17</v>
      </c>
      <c r="C2" s="19" t="s">
        <v>18</v>
      </c>
      <c r="D2" s="19" t="s">
        <v>19</v>
      </c>
      <c r="E2" s="20" t="s">
        <v>79</v>
      </c>
      <c r="F2" s="19" t="s">
        <v>20</v>
      </c>
      <c r="G2" s="21" t="s">
        <v>21</v>
      </c>
      <c r="H2" s="21" t="s">
        <v>22</v>
      </c>
      <c r="I2" s="22" t="s">
        <v>23</v>
      </c>
      <c r="J2" s="22" t="s">
        <v>24</v>
      </c>
      <c r="K2" s="8" t="s">
        <v>25</v>
      </c>
      <c r="L2" s="23" t="str">
        <f ca="1">+CONCATENATE("ESTADO EPS ",TEXT(TODAY(),"DD-MM-YYYY"))</f>
        <v>ESTADO EPS 21-04-2025</v>
      </c>
      <c r="M2" s="24" t="s">
        <v>26</v>
      </c>
      <c r="N2" s="25" t="s">
        <v>27</v>
      </c>
      <c r="O2" s="26" t="s">
        <v>28</v>
      </c>
      <c r="P2" s="26" t="s">
        <v>29</v>
      </c>
      <c r="Q2" s="26" t="s">
        <v>30</v>
      </c>
      <c r="R2" s="26" t="s">
        <v>31</v>
      </c>
      <c r="S2" s="27" t="s">
        <v>34</v>
      </c>
      <c r="T2" s="27" t="s">
        <v>35</v>
      </c>
      <c r="U2" s="27" t="s">
        <v>36</v>
      </c>
      <c r="V2" s="27" t="s">
        <v>37</v>
      </c>
      <c r="W2" s="27" t="s">
        <v>38</v>
      </c>
      <c r="X2" s="27" t="s">
        <v>39</v>
      </c>
      <c r="Y2" s="27" t="s">
        <v>40</v>
      </c>
      <c r="Z2" s="28" t="s">
        <v>41</v>
      </c>
      <c r="AA2" s="28" t="s">
        <v>42</v>
      </c>
      <c r="AB2" s="28" t="s">
        <v>43</v>
      </c>
      <c r="AC2" s="28" t="s">
        <v>33</v>
      </c>
      <c r="AD2" s="28" t="s">
        <v>44</v>
      </c>
      <c r="AE2" s="28" t="s">
        <v>32</v>
      </c>
      <c r="AF2" s="28" t="s">
        <v>45</v>
      </c>
      <c r="AG2" s="28" t="s">
        <v>46</v>
      </c>
      <c r="AH2" s="28" t="s">
        <v>47</v>
      </c>
      <c r="AI2" s="29" t="s">
        <v>80</v>
      </c>
      <c r="AJ2" s="29" t="s">
        <v>48</v>
      </c>
      <c r="AK2" s="29" t="s">
        <v>49</v>
      </c>
      <c r="AL2" s="29" t="s">
        <v>50</v>
      </c>
      <c r="AM2" s="29" t="s">
        <v>51</v>
      </c>
      <c r="AN2" s="29" t="s">
        <v>52</v>
      </c>
    </row>
    <row r="3" spans="1:40" s="18" customFormat="1" ht="13" customHeight="1" x14ac:dyDescent="0.35">
      <c r="A3" s="30">
        <v>800155000</v>
      </c>
      <c r="B3" s="30" t="s">
        <v>53</v>
      </c>
      <c r="C3" s="30" t="s">
        <v>54</v>
      </c>
      <c r="D3" s="30">
        <v>6224</v>
      </c>
      <c r="E3" s="31" t="s">
        <v>55</v>
      </c>
      <c r="F3" s="30" t="s">
        <v>56</v>
      </c>
      <c r="G3" s="32"/>
      <c r="H3" s="32"/>
      <c r="I3" s="97">
        <v>0</v>
      </c>
      <c r="J3" s="33">
        <v>38580</v>
      </c>
      <c r="K3" s="34" t="e">
        <v>#N/A</v>
      </c>
      <c r="L3" s="35" t="s">
        <v>81</v>
      </c>
      <c r="M3" s="36">
        <v>0</v>
      </c>
      <c r="N3" s="37" t="s">
        <v>57</v>
      </c>
      <c r="O3" s="38">
        <v>44484</v>
      </c>
      <c r="P3" s="38">
        <v>44537</v>
      </c>
      <c r="Q3" s="38">
        <v>44670</v>
      </c>
      <c r="R3" s="38"/>
      <c r="S3" s="39">
        <v>0</v>
      </c>
      <c r="T3" s="39"/>
      <c r="U3" s="39"/>
      <c r="V3" s="39"/>
      <c r="W3" s="39"/>
      <c r="X3" s="39"/>
      <c r="Y3" s="39" t="s">
        <v>58</v>
      </c>
      <c r="Z3" s="96">
        <v>0</v>
      </c>
      <c r="AA3" s="96">
        <v>0</v>
      </c>
      <c r="AB3" s="96">
        <v>0</v>
      </c>
      <c r="AC3" s="43">
        <v>38580</v>
      </c>
      <c r="AD3" s="96">
        <v>0</v>
      </c>
      <c r="AE3" s="96">
        <v>0</v>
      </c>
      <c r="AF3" s="96">
        <v>0</v>
      </c>
      <c r="AG3" s="96">
        <v>0</v>
      </c>
      <c r="AH3" s="96">
        <v>0</v>
      </c>
      <c r="AI3" s="41">
        <v>458780</v>
      </c>
      <c r="AJ3" s="40"/>
      <c r="AK3" s="40">
        <v>2201242725</v>
      </c>
      <c r="AL3" s="42">
        <v>44712</v>
      </c>
      <c r="AM3" s="40" t="s">
        <v>83</v>
      </c>
      <c r="AN3" s="41">
        <v>2934218</v>
      </c>
    </row>
    <row r="4" spans="1:40" s="18" customFormat="1" ht="13" customHeight="1" x14ac:dyDescent="0.35">
      <c r="A4" s="30">
        <v>800155000</v>
      </c>
      <c r="B4" s="30" t="s">
        <v>53</v>
      </c>
      <c r="C4" s="30" t="s">
        <v>54</v>
      </c>
      <c r="D4" s="30">
        <v>4949</v>
      </c>
      <c r="E4" s="31" t="s">
        <v>59</v>
      </c>
      <c r="F4" s="30" t="s">
        <v>60</v>
      </c>
      <c r="G4" s="32"/>
      <c r="H4" s="32"/>
      <c r="I4" s="97">
        <v>0</v>
      </c>
      <c r="J4" s="44">
        <v>1347</v>
      </c>
      <c r="K4" s="34" t="e">
        <v>#N/A</v>
      </c>
      <c r="L4" s="35" t="s">
        <v>82</v>
      </c>
      <c r="M4" s="36">
        <v>0</v>
      </c>
      <c r="N4" s="37" t="s">
        <v>57</v>
      </c>
      <c r="O4" s="38">
        <v>44524</v>
      </c>
      <c r="P4" s="38">
        <v>44537</v>
      </c>
      <c r="Q4" s="38">
        <v>44537</v>
      </c>
      <c r="R4" s="38"/>
      <c r="S4" s="39">
        <v>0</v>
      </c>
      <c r="T4" s="39"/>
      <c r="U4" s="39"/>
      <c r="V4" s="39"/>
      <c r="W4" s="39"/>
      <c r="X4" s="39"/>
      <c r="Y4" s="39" t="s">
        <v>58</v>
      </c>
      <c r="Z4" s="43">
        <v>1347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41">
        <v>226263</v>
      </c>
      <c r="AJ4" s="40"/>
      <c r="AK4" s="40">
        <v>2201242725</v>
      </c>
      <c r="AL4" s="42">
        <v>44712</v>
      </c>
      <c r="AM4" s="40" t="s">
        <v>83</v>
      </c>
      <c r="AN4" s="41">
        <v>2934218</v>
      </c>
    </row>
    <row r="5" spans="1:40" s="18" customFormat="1" ht="13" customHeight="1" x14ac:dyDescent="0.35">
      <c r="A5" s="30">
        <v>800155000</v>
      </c>
      <c r="B5" s="30" t="s">
        <v>53</v>
      </c>
      <c r="C5" s="30" t="s">
        <v>54</v>
      </c>
      <c r="D5" s="30">
        <v>5097</v>
      </c>
      <c r="E5" s="31" t="s">
        <v>61</v>
      </c>
      <c r="F5" s="30" t="s">
        <v>62</v>
      </c>
      <c r="G5" s="32"/>
      <c r="H5" s="32"/>
      <c r="I5" s="97">
        <v>0</v>
      </c>
      <c r="J5" s="44">
        <v>3500</v>
      </c>
      <c r="K5" s="34" t="e">
        <v>#N/A</v>
      </c>
      <c r="L5" s="35" t="s">
        <v>82</v>
      </c>
      <c r="M5" s="36">
        <v>0</v>
      </c>
      <c r="N5" s="37" t="s">
        <v>57</v>
      </c>
      <c r="O5" s="38">
        <v>44396</v>
      </c>
      <c r="P5" s="38">
        <v>44537</v>
      </c>
      <c r="Q5" s="38">
        <v>44537</v>
      </c>
      <c r="R5" s="38"/>
      <c r="S5" s="39">
        <v>0</v>
      </c>
      <c r="T5" s="39"/>
      <c r="U5" s="39"/>
      <c r="V5" s="39"/>
      <c r="W5" s="39"/>
      <c r="X5" s="39"/>
      <c r="Y5" s="39" t="s">
        <v>58</v>
      </c>
      <c r="Z5" s="43">
        <v>3500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41">
        <v>195300</v>
      </c>
      <c r="AJ5" s="40"/>
      <c r="AK5" s="40">
        <v>2201242725</v>
      </c>
      <c r="AL5" s="42">
        <v>44712</v>
      </c>
      <c r="AM5" s="40" t="s">
        <v>83</v>
      </c>
      <c r="AN5" s="41">
        <v>2934218</v>
      </c>
    </row>
    <row r="6" spans="1:40" s="18" customFormat="1" ht="13" customHeight="1" x14ac:dyDescent="0.35">
      <c r="A6" s="30">
        <v>800155000</v>
      </c>
      <c r="B6" s="30" t="s">
        <v>53</v>
      </c>
      <c r="C6" s="30" t="s">
        <v>54</v>
      </c>
      <c r="D6" s="30">
        <v>6079</v>
      </c>
      <c r="E6" s="31" t="s">
        <v>63</v>
      </c>
      <c r="F6" s="30" t="s">
        <v>64</v>
      </c>
      <c r="G6" s="32"/>
      <c r="H6" s="32"/>
      <c r="I6" s="97">
        <v>0</v>
      </c>
      <c r="J6" s="44">
        <v>20500</v>
      </c>
      <c r="K6" s="34" t="e">
        <v>#N/A</v>
      </c>
      <c r="L6" s="35" t="s">
        <v>82</v>
      </c>
      <c r="M6" s="36">
        <v>0</v>
      </c>
      <c r="N6" s="37" t="s">
        <v>57</v>
      </c>
      <c r="O6" s="38">
        <v>44484</v>
      </c>
      <c r="P6" s="38">
        <v>44537</v>
      </c>
      <c r="Q6" s="38">
        <v>44670</v>
      </c>
      <c r="R6" s="38"/>
      <c r="S6" s="39">
        <v>0</v>
      </c>
      <c r="T6" s="39"/>
      <c r="U6" s="39"/>
      <c r="V6" s="39"/>
      <c r="W6" s="39"/>
      <c r="X6" s="39"/>
      <c r="Y6" s="39" t="s">
        <v>58</v>
      </c>
      <c r="Z6" s="43">
        <v>20500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41">
        <v>474500</v>
      </c>
      <c r="AJ6" s="40"/>
      <c r="AK6" s="40">
        <v>2201242725</v>
      </c>
      <c r="AL6" s="42">
        <v>44712</v>
      </c>
      <c r="AM6" s="40" t="s">
        <v>83</v>
      </c>
      <c r="AN6" s="41">
        <v>2934218</v>
      </c>
    </row>
    <row r="7" spans="1:40" s="18" customFormat="1" ht="13" customHeight="1" x14ac:dyDescent="0.35">
      <c r="A7" s="30">
        <v>800155000</v>
      </c>
      <c r="B7" s="30" t="s">
        <v>53</v>
      </c>
      <c r="C7" s="30" t="s">
        <v>54</v>
      </c>
      <c r="D7" s="30">
        <v>4893</v>
      </c>
      <c r="E7" s="31" t="s">
        <v>65</v>
      </c>
      <c r="F7" s="30" t="s">
        <v>66</v>
      </c>
      <c r="G7" s="32"/>
      <c r="H7" s="32"/>
      <c r="I7" s="97">
        <v>0</v>
      </c>
      <c r="J7" s="44">
        <v>3765</v>
      </c>
      <c r="K7" s="34" t="e">
        <v>#N/A</v>
      </c>
      <c r="L7" s="35" t="s">
        <v>82</v>
      </c>
      <c r="M7" s="36">
        <v>0</v>
      </c>
      <c r="N7" s="37" t="s">
        <v>57</v>
      </c>
      <c r="O7" s="38">
        <v>44524</v>
      </c>
      <c r="P7" s="38">
        <v>44537</v>
      </c>
      <c r="Q7" s="38">
        <v>44537</v>
      </c>
      <c r="R7" s="38"/>
      <c r="S7" s="39">
        <v>0</v>
      </c>
      <c r="T7" s="39"/>
      <c r="U7" s="39"/>
      <c r="V7" s="39"/>
      <c r="W7" s="39"/>
      <c r="X7" s="39"/>
      <c r="Y7" s="39" t="s">
        <v>58</v>
      </c>
      <c r="Z7" s="43">
        <v>3765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41">
        <v>816539</v>
      </c>
      <c r="AJ7" s="40"/>
      <c r="AK7" s="40">
        <v>2201242725</v>
      </c>
      <c r="AL7" s="42">
        <v>44712</v>
      </c>
      <c r="AM7" s="40" t="s">
        <v>83</v>
      </c>
      <c r="AN7" s="41">
        <v>2934218</v>
      </c>
    </row>
    <row r="8" spans="1:40" s="18" customFormat="1" ht="13" customHeight="1" x14ac:dyDescent="0.35">
      <c r="A8" s="30">
        <v>800155000</v>
      </c>
      <c r="B8" s="30" t="s">
        <v>53</v>
      </c>
      <c r="C8" s="30" t="s">
        <v>54</v>
      </c>
      <c r="D8" s="30">
        <v>4547</v>
      </c>
      <c r="E8" s="31" t="s">
        <v>67</v>
      </c>
      <c r="F8" s="30" t="s">
        <v>68</v>
      </c>
      <c r="G8" s="32"/>
      <c r="H8" s="32"/>
      <c r="I8" s="97">
        <v>0</v>
      </c>
      <c r="J8" s="44">
        <v>3959</v>
      </c>
      <c r="K8" s="34" t="e">
        <v>#N/A</v>
      </c>
      <c r="L8" s="35" t="s">
        <v>82</v>
      </c>
      <c r="M8" s="36">
        <v>0</v>
      </c>
      <c r="N8" s="37" t="s">
        <v>57</v>
      </c>
      <c r="O8" s="38">
        <v>44524</v>
      </c>
      <c r="P8" s="38">
        <v>44537</v>
      </c>
      <c r="Q8" s="38">
        <v>44537</v>
      </c>
      <c r="R8" s="38"/>
      <c r="S8" s="39">
        <v>0</v>
      </c>
      <c r="T8" s="39"/>
      <c r="U8" s="39"/>
      <c r="V8" s="39"/>
      <c r="W8" s="39"/>
      <c r="X8" s="39"/>
      <c r="Y8" s="39" t="s">
        <v>58</v>
      </c>
      <c r="Z8" s="43">
        <v>3959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41">
        <v>42231</v>
      </c>
      <c r="AJ8" s="40"/>
      <c r="AK8" s="40">
        <v>2201242725</v>
      </c>
      <c r="AL8" s="42">
        <v>44712</v>
      </c>
      <c r="AM8" s="40" t="s">
        <v>83</v>
      </c>
      <c r="AN8" s="41">
        <v>2934218</v>
      </c>
    </row>
    <row r="9" spans="1:40" s="18" customFormat="1" ht="13" customHeight="1" x14ac:dyDescent="0.35">
      <c r="A9" s="30">
        <v>800155000</v>
      </c>
      <c r="B9" s="30" t="s">
        <v>53</v>
      </c>
      <c r="C9" s="30" t="s">
        <v>54</v>
      </c>
      <c r="D9" s="30">
        <v>5881</v>
      </c>
      <c r="E9" s="31" t="s">
        <v>69</v>
      </c>
      <c r="F9" s="30" t="s">
        <v>70</v>
      </c>
      <c r="G9" s="32"/>
      <c r="H9" s="32"/>
      <c r="I9" s="97">
        <v>0</v>
      </c>
      <c r="J9" s="44">
        <v>6610</v>
      </c>
      <c r="K9" s="34" t="e">
        <v>#N/A</v>
      </c>
      <c r="L9" s="35" t="s">
        <v>82</v>
      </c>
      <c r="M9" s="36">
        <v>0</v>
      </c>
      <c r="N9" s="37" t="s">
        <v>57</v>
      </c>
      <c r="O9" s="38">
        <v>44484</v>
      </c>
      <c r="P9" s="38">
        <v>44537</v>
      </c>
      <c r="Q9" s="38">
        <v>44537</v>
      </c>
      <c r="R9" s="38"/>
      <c r="S9" s="39">
        <v>0</v>
      </c>
      <c r="T9" s="39"/>
      <c r="U9" s="39"/>
      <c r="V9" s="39"/>
      <c r="W9" s="39"/>
      <c r="X9" s="39"/>
      <c r="Y9" s="39" t="s">
        <v>58</v>
      </c>
      <c r="Z9" s="43">
        <v>6610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41">
        <v>56728</v>
      </c>
      <c r="AJ9" s="40"/>
      <c r="AK9" s="40">
        <v>2201242725</v>
      </c>
      <c r="AL9" s="42">
        <v>44712</v>
      </c>
      <c r="AM9" s="40" t="s">
        <v>83</v>
      </c>
      <c r="AN9" s="41">
        <v>2934218</v>
      </c>
    </row>
    <row r="10" spans="1:40" s="18" customFormat="1" ht="13" customHeight="1" x14ac:dyDescent="0.35">
      <c r="A10" s="30">
        <v>800155000</v>
      </c>
      <c r="B10" s="30" t="s">
        <v>53</v>
      </c>
      <c r="C10" s="30" t="s">
        <v>54</v>
      </c>
      <c r="D10" s="30">
        <v>6186</v>
      </c>
      <c r="E10" s="31" t="s">
        <v>71</v>
      </c>
      <c r="F10" s="30" t="s">
        <v>72</v>
      </c>
      <c r="G10" s="32"/>
      <c r="H10" s="32"/>
      <c r="I10" s="97">
        <v>0</v>
      </c>
      <c r="J10" s="44">
        <v>7000</v>
      </c>
      <c r="K10" s="34" t="e">
        <v>#N/A</v>
      </c>
      <c r="L10" s="35" t="s">
        <v>82</v>
      </c>
      <c r="M10" s="36">
        <v>0</v>
      </c>
      <c r="N10" s="37" t="s">
        <v>57</v>
      </c>
      <c r="O10" s="38">
        <v>44484</v>
      </c>
      <c r="P10" s="38">
        <v>44537</v>
      </c>
      <c r="Q10" s="38">
        <v>44537</v>
      </c>
      <c r="R10" s="38"/>
      <c r="S10" s="39">
        <v>0</v>
      </c>
      <c r="T10" s="39"/>
      <c r="U10" s="39"/>
      <c r="V10" s="39"/>
      <c r="W10" s="39"/>
      <c r="X10" s="39"/>
      <c r="Y10" s="39" t="s">
        <v>58</v>
      </c>
      <c r="Z10" s="43">
        <v>7000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41">
        <v>112096</v>
      </c>
      <c r="AJ10" s="40"/>
      <c r="AK10" s="40">
        <v>2201242725</v>
      </c>
      <c r="AL10" s="42">
        <v>44712</v>
      </c>
      <c r="AM10" s="40" t="s">
        <v>83</v>
      </c>
      <c r="AN10" s="41">
        <v>2934218</v>
      </c>
    </row>
    <row r="11" spans="1:40" s="18" customFormat="1" ht="13" customHeight="1" x14ac:dyDescent="0.35">
      <c r="A11" s="30">
        <v>800155000</v>
      </c>
      <c r="B11" s="30" t="s">
        <v>53</v>
      </c>
      <c r="C11" s="30" t="s">
        <v>54</v>
      </c>
      <c r="D11" s="30">
        <v>4667</v>
      </c>
      <c r="E11" s="31" t="s">
        <v>73</v>
      </c>
      <c r="F11" s="30" t="s">
        <v>74</v>
      </c>
      <c r="G11" s="32"/>
      <c r="H11" s="32"/>
      <c r="I11" s="97">
        <v>0</v>
      </c>
      <c r="J11" s="44">
        <v>8104</v>
      </c>
      <c r="K11" s="34" t="e">
        <v>#N/A</v>
      </c>
      <c r="L11" s="35" t="s">
        <v>82</v>
      </c>
      <c r="M11" s="36">
        <v>0</v>
      </c>
      <c r="N11" s="37" t="s">
        <v>57</v>
      </c>
      <c r="O11" s="38">
        <v>44524</v>
      </c>
      <c r="P11" s="38">
        <v>44537</v>
      </c>
      <c r="Q11" s="38">
        <v>44537</v>
      </c>
      <c r="R11" s="38"/>
      <c r="S11" s="39">
        <v>0</v>
      </c>
      <c r="T11" s="39"/>
      <c r="U11" s="39"/>
      <c r="V11" s="39"/>
      <c r="W11" s="39"/>
      <c r="X11" s="39"/>
      <c r="Y11" s="39" t="s">
        <v>58</v>
      </c>
      <c r="Z11" s="43">
        <v>8104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41">
        <v>101496</v>
      </c>
      <c r="AJ11" s="40"/>
      <c r="AK11" s="40">
        <v>2201242725</v>
      </c>
      <c r="AL11" s="42">
        <v>44712</v>
      </c>
      <c r="AM11" s="40" t="s">
        <v>83</v>
      </c>
      <c r="AN11" s="41">
        <v>2934218</v>
      </c>
    </row>
    <row r="12" spans="1:40" s="18" customFormat="1" ht="13" customHeight="1" x14ac:dyDescent="0.35">
      <c r="A12" s="30">
        <v>800155000</v>
      </c>
      <c r="B12" s="30" t="s">
        <v>53</v>
      </c>
      <c r="C12" s="30" t="s">
        <v>54</v>
      </c>
      <c r="D12" s="30">
        <v>4696</v>
      </c>
      <c r="E12" s="31" t="s">
        <v>75</v>
      </c>
      <c r="F12" s="30" t="s">
        <v>76</v>
      </c>
      <c r="G12" s="32"/>
      <c r="H12" s="32"/>
      <c r="I12" s="97">
        <v>0</v>
      </c>
      <c r="J12" s="44">
        <v>27855</v>
      </c>
      <c r="K12" s="34" t="e">
        <v>#N/A</v>
      </c>
      <c r="L12" s="35" t="s">
        <v>82</v>
      </c>
      <c r="M12" s="36">
        <v>0</v>
      </c>
      <c r="N12" s="37" t="s">
        <v>57</v>
      </c>
      <c r="O12" s="38">
        <v>44524</v>
      </c>
      <c r="P12" s="38">
        <v>44537</v>
      </c>
      <c r="Q12" s="38">
        <v>44537</v>
      </c>
      <c r="R12" s="38"/>
      <c r="S12" s="39">
        <v>0</v>
      </c>
      <c r="T12" s="39"/>
      <c r="U12" s="39"/>
      <c r="V12" s="39"/>
      <c r="W12" s="39"/>
      <c r="X12" s="39"/>
      <c r="Y12" s="39" t="s">
        <v>58</v>
      </c>
      <c r="Z12" s="43">
        <v>27855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41">
        <v>226127</v>
      </c>
      <c r="AJ12" s="40"/>
      <c r="AK12" s="40">
        <v>2201242725</v>
      </c>
      <c r="AL12" s="42">
        <v>44712</v>
      </c>
      <c r="AM12" s="40" t="s">
        <v>83</v>
      </c>
      <c r="AN12" s="41">
        <v>2934218</v>
      </c>
    </row>
    <row r="13" spans="1:40" s="18" customFormat="1" ht="13" customHeight="1" x14ac:dyDescent="0.35">
      <c r="A13" s="30">
        <v>800155000</v>
      </c>
      <c r="B13" s="30" t="s">
        <v>53</v>
      </c>
      <c r="C13" s="30" t="s">
        <v>54</v>
      </c>
      <c r="D13" s="30">
        <v>4172</v>
      </c>
      <c r="E13" s="31" t="s">
        <v>77</v>
      </c>
      <c r="F13" s="30" t="s">
        <v>78</v>
      </c>
      <c r="G13" s="32"/>
      <c r="H13" s="32"/>
      <c r="I13" s="97">
        <v>0</v>
      </c>
      <c r="J13" s="44">
        <v>103752</v>
      </c>
      <c r="K13" s="34" t="e">
        <v>#N/A</v>
      </c>
      <c r="L13" s="35" t="s">
        <v>82</v>
      </c>
      <c r="M13" s="36">
        <v>0</v>
      </c>
      <c r="N13" s="37" t="s">
        <v>57</v>
      </c>
      <c r="O13" s="38">
        <v>44685</v>
      </c>
      <c r="P13" s="38">
        <v>44790</v>
      </c>
      <c r="Q13" s="38">
        <v>44790</v>
      </c>
      <c r="R13" s="38"/>
      <c r="S13" s="39">
        <v>0</v>
      </c>
      <c r="T13" s="39"/>
      <c r="U13" s="39"/>
      <c r="V13" s="39"/>
      <c r="W13" s="39"/>
      <c r="X13" s="39"/>
      <c r="Y13" s="39" t="s">
        <v>58</v>
      </c>
      <c r="Z13" s="43">
        <v>103752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41">
        <v>64677</v>
      </c>
      <c r="AJ13" s="40"/>
      <c r="AK13" s="40">
        <v>2201341367</v>
      </c>
      <c r="AL13" s="42">
        <v>44943</v>
      </c>
      <c r="AM13" s="40" t="s">
        <v>83</v>
      </c>
      <c r="AN13" s="41">
        <v>710320</v>
      </c>
    </row>
  </sheetData>
  <autoFilter ref="A2:AN13" xr:uid="{1582B3CE-D23F-4185-AAE3-8522D9E589D4}"/>
  <conditionalFormatting sqref="E1">
    <cfRule type="duplicateValues" dxfId="1" priority="3"/>
  </conditionalFormatting>
  <conditionalFormatting sqref="E2:E13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6071B-6F00-4B1B-BEC7-6ACE67C46B16}">
  <dimension ref="B1:J42"/>
  <sheetViews>
    <sheetView showGridLines="0" tabSelected="1" topLeftCell="A17" zoomScaleNormal="100" workbookViewId="0">
      <selection activeCell="E33" sqref="E33"/>
    </sheetView>
  </sheetViews>
  <sheetFormatPr baseColWidth="10" defaultColWidth="10.90625" defaultRowHeight="12.5" x14ac:dyDescent="0.25"/>
  <cols>
    <col min="1" max="1" width="1" style="45" customWidth="1"/>
    <col min="2" max="2" width="10.90625" style="45"/>
    <col min="3" max="3" width="17.54296875" style="45" customWidth="1"/>
    <col min="4" max="4" width="11.54296875" style="45" customWidth="1"/>
    <col min="5" max="8" width="10.90625" style="45"/>
    <col min="9" max="9" width="22.54296875" style="45" customWidth="1"/>
    <col min="10" max="10" width="14" style="45" customWidth="1"/>
    <col min="11" max="11" width="1.81640625" style="45" customWidth="1"/>
    <col min="12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98" t="s">
        <v>84</v>
      </c>
      <c r="E2" s="99"/>
      <c r="F2" s="99"/>
      <c r="G2" s="99"/>
      <c r="H2" s="99"/>
      <c r="I2" s="100"/>
      <c r="J2" s="104" t="s">
        <v>85</v>
      </c>
    </row>
    <row r="3" spans="2:10" ht="15.75" customHeight="1" thickBot="1" x14ac:dyDescent="0.3">
      <c r="B3" s="48"/>
      <c r="C3" s="49"/>
      <c r="D3" s="101"/>
      <c r="E3" s="102"/>
      <c r="F3" s="102"/>
      <c r="G3" s="102"/>
      <c r="H3" s="102"/>
      <c r="I3" s="103"/>
      <c r="J3" s="105"/>
    </row>
    <row r="4" spans="2:10" ht="13" x14ac:dyDescent="0.25">
      <c r="B4" s="48"/>
      <c r="C4" s="49"/>
      <c r="D4" s="50"/>
      <c r="E4" s="51"/>
      <c r="F4" s="51"/>
      <c r="G4" s="51"/>
      <c r="H4" s="51"/>
      <c r="I4" s="52"/>
      <c r="J4" s="53"/>
    </row>
    <row r="5" spans="2:10" ht="13" x14ac:dyDescent="0.25">
      <c r="B5" s="48"/>
      <c r="C5" s="49"/>
      <c r="D5" s="54" t="s">
        <v>86</v>
      </c>
      <c r="E5" s="55"/>
      <c r="F5" s="55"/>
      <c r="G5" s="55"/>
      <c r="H5" s="55"/>
      <c r="I5" s="56"/>
      <c r="J5" s="56" t="s">
        <v>87</v>
      </c>
    </row>
    <row r="6" spans="2:10" ht="13.5" thickBot="1" x14ac:dyDescent="0.3">
      <c r="B6" s="57"/>
      <c r="C6" s="58"/>
      <c r="D6" s="59"/>
      <c r="E6" s="60"/>
      <c r="F6" s="60"/>
      <c r="G6" s="60"/>
      <c r="H6" s="60"/>
      <c r="I6" s="61"/>
      <c r="J6" s="62"/>
    </row>
    <row r="7" spans="2:10" x14ac:dyDescent="0.25">
      <c r="B7" s="63"/>
      <c r="J7" s="64"/>
    </row>
    <row r="8" spans="2:10" x14ac:dyDescent="0.25">
      <c r="B8" s="63"/>
      <c r="J8" s="64"/>
    </row>
    <row r="9" spans="2:10" x14ac:dyDescent="0.25">
      <c r="B9" s="63"/>
      <c r="C9" s="45" t="str">
        <f ca="1">+CONCATENATE("Santiago de Cali, ",TEXT(TODAY(),"MMMM DD YYYY"))</f>
        <v>Santiago de Cali, abril 21 2025</v>
      </c>
      <c r="J9" s="64"/>
    </row>
    <row r="10" spans="2:10" ht="13" x14ac:dyDescent="0.3">
      <c r="B10" s="63"/>
      <c r="C10" s="65"/>
      <c r="E10" s="66"/>
      <c r="H10" s="67"/>
      <c r="J10" s="64"/>
    </row>
    <row r="11" spans="2:10" x14ac:dyDescent="0.25">
      <c r="B11" s="63"/>
      <c r="J11" s="64"/>
    </row>
    <row r="12" spans="2:10" ht="13" x14ac:dyDescent="0.3">
      <c r="B12" s="63"/>
      <c r="C12" s="65" t="s">
        <v>114</v>
      </c>
      <c r="J12" s="64"/>
    </row>
    <row r="13" spans="2:10" ht="13" x14ac:dyDescent="0.3">
      <c r="B13" s="63"/>
      <c r="C13" s="65" t="s">
        <v>115</v>
      </c>
      <c r="J13" s="64"/>
    </row>
    <row r="14" spans="2:10" x14ac:dyDescent="0.25">
      <c r="B14" s="63"/>
      <c r="J14" s="64"/>
    </row>
    <row r="15" spans="2:10" x14ac:dyDescent="0.25">
      <c r="B15" s="63"/>
      <c r="C15" s="45" t="s">
        <v>116</v>
      </c>
      <c r="J15" s="64"/>
    </row>
    <row r="16" spans="2:10" x14ac:dyDescent="0.25">
      <c r="B16" s="63"/>
      <c r="C16" s="68"/>
      <c r="J16" s="64"/>
    </row>
    <row r="17" spans="2:10" ht="13" x14ac:dyDescent="0.25">
      <c r="B17" s="63"/>
      <c r="C17" s="45" t="s">
        <v>117</v>
      </c>
      <c r="D17" s="66"/>
      <c r="H17" s="69" t="s">
        <v>88</v>
      </c>
      <c r="I17" s="70" t="s">
        <v>89</v>
      </c>
      <c r="J17" s="64"/>
    </row>
    <row r="18" spans="2:10" ht="13" x14ac:dyDescent="0.3">
      <c r="B18" s="63"/>
      <c r="C18" s="65" t="s">
        <v>90</v>
      </c>
      <c r="D18" s="65"/>
      <c r="E18" s="65"/>
      <c r="F18" s="65"/>
      <c r="H18" s="71">
        <v>11</v>
      </c>
      <c r="I18" s="76">
        <v>224972</v>
      </c>
      <c r="J18" s="64"/>
    </row>
    <row r="19" spans="2:10" x14ac:dyDescent="0.25">
      <c r="B19" s="63"/>
      <c r="C19" s="45" t="s">
        <v>91</v>
      </c>
      <c r="H19" s="73">
        <v>10</v>
      </c>
      <c r="I19" s="72">
        <v>186392</v>
      </c>
      <c r="J19" s="64"/>
    </row>
    <row r="20" spans="2:10" x14ac:dyDescent="0.25">
      <c r="B20" s="63"/>
      <c r="C20" s="45" t="s">
        <v>92</v>
      </c>
      <c r="H20" s="73">
        <v>0</v>
      </c>
      <c r="I20" s="72">
        <v>0</v>
      </c>
      <c r="J20" s="64"/>
    </row>
    <row r="21" spans="2:10" x14ac:dyDescent="0.25">
      <c r="B21" s="63"/>
      <c r="C21" s="45" t="s">
        <v>93</v>
      </c>
      <c r="H21" s="73">
        <v>0</v>
      </c>
      <c r="I21" s="72">
        <v>0</v>
      </c>
      <c r="J21" s="64"/>
    </row>
    <row r="22" spans="2:10" x14ac:dyDescent="0.25">
      <c r="B22" s="63"/>
      <c r="C22" s="45" t="s">
        <v>94</v>
      </c>
      <c r="H22" s="73">
        <v>1</v>
      </c>
      <c r="I22" s="72">
        <v>38580</v>
      </c>
      <c r="J22" s="64"/>
    </row>
    <row r="23" spans="2:10" x14ac:dyDescent="0.25">
      <c r="B23" s="63"/>
      <c r="C23" s="45" t="s">
        <v>95</v>
      </c>
      <c r="H23" s="73">
        <v>0</v>
      </c>
      <c r="I23" s="72">
        <v>0</v>
      </c>
      <c r="J23" s="64"/>
    </row>
    <row r="24" spans="2:10" ht="13" thickBot="1" x14ac:dyDescent="0.3">
      <c r="B24" s="63"/>
      <c r="C24" s="45" t="s">
        <v>96</v>
      </c>
      <c r="H24" s="74">
        <v>0</v>
      </c>
      <c r="I24" s="75">
        <v>0</v>
      </c>
      <c r="J24" s="64"/>
    </row>
    <row r="25" spans="2:10" ht="13" x14ac:dyDescent="0.3">
      <c r="B25" s="63"/>
      <c r="C25" s="65" t="s">
        <v>97</v>
      </c>
      <c r="D25" s="65"/>
      <c r="E25" s="65"/>
      <c r="F25" s="65"/>
      <c r="H25" s="71">
        <f>H19+H20+H21+H22+H24+H23</f>
        <v>11</v>
      </c>
      <c r="I25" s="76">
        <f>I19+I20+I21+I22+I24+I23</f>
        <v>224972</v>
      </c>
      <c r="J25" s="64"/>
    </row>
    <row r="26" spans="2:10" x14ac:dyDescent="0.25">
      <c r="B26" s="63"/>
      <c r="C26" s="45" t="s">
        <v>98</v>
      </c>
      <c r="H26" s="73">
        <v>0</v>
      </c>
      <c r="I26" s="72">
        <v>0</v>
      </c>
      <c r="J26" s="64"/>
    </row>
    <row r="27" spans="2:10" ht="13" thickBot="1" x14ac:dyDescent="0.3">
      <c r="B27" s="63"/>
      <c r="C27" s="45" t="s">
        <v>46</v>
      </c>
      <c r="H27" s="74">
        <v>0</v>
      </c>
      <c r="I27" s="75">
        <v>0</v>
      </c>
      <c r="J27" s="64"/>
    </row>
    <row r="28" spans="2:10" ht="13" x14ac:dyDescent="0.3">
      <c r="B28" s="63"/>
      <c r="C28" s="65" t="s">
        <v>99</v>
      </c>
      <c r="D28" s="65"/>
      <c r="E28" s="65"/>
      <c r="F28" s="65"/>
      <c r="H28" s="71">
        <f>H26+H27</f>
        <v>0</v>
      </c>
      <c r="I28" s="76">
        <f>I26+I27</f>
        <v>0</v>
      </c>
      <c r="J28" s="64"/>
    </row>
    <row r="29" spans="2:10" ht="13.5" thickBot="1" x14ac:dyDescent="0.35">
      <c r="B29" s="63"/>
      <c r="C29" s="45" t="s">
        <v>100</v>
      </c>
      <c r="D29" s="65"/>
      <c r="E29" s="65"/>
      <c r="F29" s="65"/>
      <c r="H29" s="74">
        <v>0</v>
      </c>
      <c r="I29" s="75">
        <v>0</v>
      </c>
      <c r="J29" s="64"/>
    </row>
    <row r="30" spans="2:10" ht="13" x14ac:dyDescent="0.3">
      <c r="B30" s="63"/>
      <c r="C30" s="65" t="s">
        <v>101</v>
      </c>
      <c r="D30" s="65"/>
      <c r="E30" s="65"/>
      <c r="F30" s="65"/>
      <c r="H30" s="73">
        <f>H29</f>
        <v>0</v>
      </c>
      <c r="I30" s="72">
        <f>I29</f>
        <v>0</v>
      </c>
      <c r="J30" s="64"/>
    </row>
    <row r="31" spans="2:10" ht="13" x14ac:dyDescent="0.3">
      <c r="B31" s="63"/>
      <c r="C31" s="65"/>
      <c r="D31" s="65"/>
      <c r="E31" s="65"/>
      <c r="F31" s="65"/>
      <c r="H31" s="77"/>
      <c r="I31" s="76"/>
      <c r="J31" s="64"/>
    </row>
    <row r="32" spans="2:10" ht="13.5" thickBot="1" x14ac:dyDescent="0.35">
      <c r="B32" s="63"/>
      <c r="C32" s="65" t="s">
        <v>102</v>
      </c>
      <c r="D32" s="65"/>
      <c r="H32" s="78">
        <f>H25+H28+H30</f>
        <v>11</v>
      </c>
      <c r="I32" s="79">
        <f>I25+I28+I30</f>
        <v>224972</v>
      </c>
      <c r="J32" s="64"/>
    </row>
    <row r="33" spans="2:10" ht="13.5" thickTop="1" x14ac:dyDescent="0.3">
      <c r="B33" s="63"/>
      <c r="C33" s="65"/>
      <c r="D33" s="65"/>
      <c r="H33" s="80">
        <f>+H18-H32</f>
        <v>0</v>
      </c>
      <c r="I33" s="72">
        <f>+I18-I32</f>
        <v>0</v>
      </c>
      <c r="J33" s="64"/>
    </row>
    <row r="34" spans="2:10" x14ac:dyDescent="0.25">
      <c r="B34" s="63"/>
      <c r="G34" s="80"/>
      <c r="H34" s="80"/>
      <c r="I34" s="80"/>
      <c r="J34" s="64"/>
    </row>
    <row r="35" spans="2:10" ht="14.5" x14ac:dyDescent="0.35">
      <c r="B35" s="63"/>
      <c r="G35" s="80"/>
      <c r="H35" s="81"/>
      <c r="I35" s="80"/>
      <c r="J35" s="64"/>
    </row>
    <row r="36" spans="2:10" ht="13" x14ac:dyDescent="0.3">
      <c r="B36" s="63"/>
      <c r="C36" s="65"/>
      <c r="G36" s="80"/>
      <c r="H36" s="80"/>
      <c r="I36" s="80"/>
      <c r="J36" s="64"/>
    </row>
    <row r="37" spans="2:10" ht="13.5" thickBot="1" x14ac:dyDescent="0.35">
      <c r="B37" s="63"/>
      <c r="C37" s="82" t="s">
        <v>118</v>
      </c>
      <c r="D37" s="83"/>
      <c r="H37" s="82" t="s">
        <v>103</v>
      </c>
      <c r="I37" s="83"/>
      <c r="J37" s="64"/>
    </row>
    <row r="38" spans="2:10" ht="13" x14ac:dyDescent="0.3">
      <c r="B38" s="63"/>
      <c r="C38" t="s">
        <v>119</v>
      </c>
      <c r="D38" s="80"/>
      <c r="H38" s="84" t="s">
        <v>104</v>
      </c>
      <c r="I38" s="80"/>
      <c r="J38" s="64"/>
    </row>
    <row r="39" spans="2:10" ht="13" x14ac:dyDescent="0.3">
      <c r="B39" s="63"/>
      <c r="C39" s="65" t="s">
        <v>120</v>
      </c>
      <c r="H39" s="65" t="s">
        <v>105</v>
      </c>
      <c r="I39" s="80"/>
      <c r="J39" s="64"/>
    </row>
    <row r="40" spans="2:10" x14ac:dyDescent="0.25">
      <c r="B40" s="63"/>
      <c r="G40" s="80"/>
      <c r="H40" s="80"/>
      <c r="I40" s="80"/>
      <c r="J40" s="64"/>
    </row>
    <row r="41" spans="2:10" ht="12.75" customHeight="1" x14ac:dyDescent="0.25">
      <c r="B41" s="63"/>
      <c r="C41" s="106" t="s">
        <v>106</v>
      </c>
      <c r="D41" s="106"/>
      <c r="E41" s="106"/>
      <c r="F41" s="106"/>
      <c r="G41" s="106"/>
      <c r="H41" s="106"/>
      <c r="I41" s="106"/>
      <c r="J41" s="64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A8E2B-BFA7-43C2-B461-CDC01EEFD6E6}">
  <dimension ref="B1:J43"/>
  <sheetViews>
    <sheetView showGridLines="0" topLeftCell="A8" zoomScale="84" zoomScaleNormal="84" zoomScaleSheetLayoutView="100" workbookViewId="0">
      <selection activeCell="J32" sqref="J32"/>
    </sheetView>
  </sheetViews>
  <sheetFormatPr baseColWidth="10" defaultColWidth="11.453125" defaultRowHeight="12.5" x14ac:dyDescent="0.25"/>
  <cols>
    <col min="1" max="1" width="4.453125" style="45" customWidth="1"/>
    <col min="2" max="2" width="11.453125" style="45"/>
    <col min="3" max="3" width="12.81640625" style="45" customWidth="1"/>
    <col min="4" max="4" width="22" style="45" customWidth="1"/>
    <col min="5" max="8" width="11.453125" style="45"/>
    <col min="9" max="9" width="24.81640625" style="45" customWidth="1"/>
    <col min="10" max="10" width="12.54296875" style="45" customWidth="1"/>
    <col min="11" max="11" width="1.81640625" style="45" customWidth="1"/>
    <col min="12" max="16384" width="11.453125" style="45"/>
  </cols>
  <sheetData>
    <row r="1" spans="2:10" ht="18" customHeight="1" thickBot="1" x14ac:dyDescent="0.3"/>
    <row r="2" spans="2:10" ht="19.5" customHeight="1" x14ac:dyDescent="0.25">
      <c r="B2" s="46"/>
      <c r="C2" s="47"/>
      <c r="D2" s="98" t="s">
        <v>107</v>
      </c>
      <c r="E2" s="99"/>
      <c r="F2" s="99"/>
      <c r="G2" s="99"/>
      <c r="H2" s="99"/>
      <c r="I2" s="100"/>
      <c r="J2" s="104" t="s">
        <v>85</v>
      </c>
    </row>
    <row r="3" spans="2:10" ht="15.75" customHeight="1" thickBot="1" x14ac:dyDescent="0.3">
      <c r="B3" s="48"/>
      <c r="C3" s="49"/>
      <c r="D3" s="101"/>
      <c r="E3" s="102"/>
      <c r="F3" s="102"/>
      <c r="G3" s="102"/>
      <c r="H3" s="102"/>
      <c r="I3" s="103"/>
      <c r="J3" s="105"/>
    </row>
    <row r="4" spans="2:10" ht="13" x14ac:dyDescent="0.25">
      <c r="B4" s="48"/>
      <c r="C4" s="49"/>
      <c r="E4" s="51"/>
      <c r="F4" s="51"/>
      <c r="G4" s="51"/>
      <c r="H4" s="51"/>
      <c r="I4" s="52"/>
      <c r="J4" s="53"/>
    </row>
    <row r="5" spans="2:10" ht="13" x14ac:dyDescent="0.25">
      <c r="B5" s="48"/>
      <c r="C5" s="49"/>
      <c r="D5" s="107" t="s">
        <v>108</v>
      </c>
      <c r="E5" s="108"/>
      <c r="F5" s="108"/>
      <c r="G5" s="108"/>
      <c r="H5" s="108"/>
      <c r="I5" s="109"/>
      <c r="J5" s="56" t="s">
        <v>109</v>
      </c>
    </row>
    <row r="6" spans="2:10" ht="13.5" thickBot="1" x14ac:dyDescent="0.3">
      <c r="B6" s="57"/>
      <c r="C6" s="58"/>
      <c r="D6" s="59"/>
      <c r="E6" s="60"/>
      <c r="F6" s="60"/>
      <c r="G6" s="60"/>
      <c r="H6" s="60"/>
      <c r="I6" s="61"/>
      <c r="J6" s="62"/>
    </row>
    <row r="7" spans="2:10" x14ac:dyDescent="0.25">
      <c r="B7" s="63"/>
      <c r="J7" s="64"/>
    </row>
    <row r="8" spans="2:10" x14ac:dyDescent="0.25">
      <c r="B8" s="63"/>
      <c r="J8" s="64"/>
    </row>
    <row r="9" spans="2:10" x14ac:dyDescent="0.25">
      <c r="B9" s="63"/>
      <c r="C9" s="45" t="str">
        <f ca="1">+CONCATENATE("Santiago de Cali, ",TEXT(TODAY(),"MMMM DD YYYY"))</f>
        <v>Santiago de Cali, abril 21 2025</v>
      </c>
      <c r="D9" s="67"/>
      <c r="E9" s="66"/>
      <c r="J9" s="64"/>
    </row>
    <row r="10" spans="2:10" ht="13" x14ac:dyDescent="0.3">
      <c r="B10" s="63"/>
      <c r="C10" s="65"/>
      <c r="J10" s="64"/>
    </row>
    <row r="11" spans="2:10" ht="13" x14ac:dyDescent="0.3">
      <c r="B11" s="63"/>
      <c r="C11" s="65" t="str">
        <f>+'FOR-CSA-018'!C12</f>
        <v>Señores : HOSP SAN AGUSTIN EMPRESA SOCIAL</v>
      </c>
      <c r="J11" s="64"/>
    </row>
    <row r="12" spans="2:10" ht="13" x14ac:dyDescent="0.3">
      <c r="B12" s="63"/>
      <c r="C12" s="65" t="str">
        <f>+'FOR-CSA-018'!C13</f>
        <v>NIT: 800155000</v>
      </c>
      <c r="J12" s="64"/>
    </row>
    <row r="13" spans="2:10" x14ac:dyDescent="0.25">
      <c r="B13" s="63"/>
      <c r="J13" s="64"/>
    </row>
    <row r="14" spans="2:10" x14ac:dyDescent="0.25">
      <c r="B14" s="63"/>
      <c r="C14" s="45" t="s">
        <v>110</v>
      </c>
      <c r="J14" s="64"/>
    </row>
    <row r="15" spans="2:10" x14ac:dyDescent="0.25">
      <c r="B15" s="63"/>
      <c r="C15" s="68"/>
      <c r="J15" s="64"/>
    </row>
    <row r="16" spans="2:10" ht="13" x14ac:dyDescent="0.3">
      <c r="B16" s="63"/>
      <c r="C16" s="88"/>
      <c r="D16" s="66"/>
      <c r="H16" s="89" t="s">
        <v>88</v>
      </c>
      <c r="I16" s="89" t="s">
        <v>89</v>
      </c>
      <c r="J16" s="64"/>
    </row>
    <row r="17" spans="2:10" ht="13" x14ac:dyDescent="0.3">
      <c r="B17" s="63"/>
      <c r="C17" s="65" t="s">
        <v>117</v>
      </c>
      <c r="D17" s="65"/>
      <c r="E17" s="65"/>
      <c r="F17" s="65"/>
      <c r="H17" s="90">
        <f>+SUM(H18:H23)</f>
        <v>11</v>
      </c>
      <c r="I17" s="91">
        <f>+SUM(I18:I23)</f>
        <v>38580</v>
      </c>
      <c r="J17" s="64"/>
    </row>
    <row r="18" spans="2:10" x14ac:dyDescent="0.25">
      <c r="B18" s="63"/>
      <c r="C18" s="45" t="s">
        <v>91</v>
      </c>
      <c r="H18" s="92">
        <f>+'FOR-CSA-018'!H19</f>
        <v>10</v>
      </c>
      <c r="I18" s="80">
        <v>0</v>
      </c>
      <c r="J18" s="64"/>
    </row>
    <row r="19" spans="2:10" x14ac:dyDescent="0.25">
      <c r="B19" s="63"/>
      <c r="C19" s="45" t="s">
        <v>92</v>
      </c>
      <c r="H19" s="92">
        <f>+'FOR-CSA-018'!H20</f>
        <v>0</v>
      </c>
      <c r="I19" s="93">
        <f>+'FOR-CSA-018'!I20</f>
        <v>0</v>
      </c>
      <c r="J19" s="64"/>
    </row>
    <row r="20" spans="2:10" x14ac:dyDescent="0.25">
      <c r="B20" s="63"/>
      <c r="C20" s="45" t="s">
        <v>93</v>
      </c>
      <c r="H20" s="92">
        <f>+'FOR-CSA-018'!H21</f>
        <v>0</v>
      </c>
      <c r="I20" s="93">
        <f>+'FOR-CSA-018'!I21</f>
        <v>0</v>
      </c>
      <c r="J20" s="64"/>
    </row>
    <row r="21" spans="2:10" x14ac:dyDescent="0.25">
      <c r="B21" s="63"/>
      <c r="C21" s="45" t="s">
        <v>94</v>
      </c>
      <c r="H21" s="92">
        <f>+'FOR-CSA-018'!H22</f>
        <v>1</v>
      </c>
      <c r="I21" s="93">
        <f>+'FOR-CSA-018'!I22</f>
        <v>38580</v>
      </c>
      <c r="J21" s="64"/>
    </row>
    <row r="22" spans="2:10" x14ac:dyDescent="0.25">
      <c r="B22" s="63"/>
      <c r="C22" s="45" t="s">
        <v>95</v>
      </c>
      <c r="H22" s="92">
        <f>+'FOR-CSA-018'!H23</f>
        <v>0</v>
      </c>
      <c r="I22" s="93">
        <f>+'FOR-CSA-018'!I23</f>
        <v>0</v>
      </c>
      <c r="J22" s="64"/>
    </row>
    <row r="23" spans="2:10" x14ac:dyDescent="0.25">
      <c r="B23" s="63"/>
      <c r="C23" s="45" t="s">
        <v>111</v>
      </c>
      <c r="H23" s="92">
        <f>+'FOR-CSA-018'!H24</f>
        <v>0</v>
      </c>
      <c r="I23" s="93">
        <f>+'FOR-CSA-018'!I24</f>
        <v>0</v>
      </c>
      <c r="J23" s="64"/>
    </row>
    <row r="24" spans="2:10" ht="13" x14ac:dyDescent="0.3">
      <c r="B24" s="63"/>
      <c r="C24" s="65" t="s">
        <v>112</v>
      </c>
      <c r="D24" s="65"/>
      <c r="E24" s="65"/>
      <c r="F24" s="65"/>
      <c r="H24" s="90">
        <f>SUM(H18:H23)</f>
        <v>11</v>
      </c>
      <c r="I24" s="91">
        <f>+SUBTOTAL(9,I18:I23)</f>
        <v>38580</v>
      </c>
      <c r="J24" s="64"/>
    </row>
    <row r="25" spans="2:10" ht="13.5" thickBot="1" x14ac:dyDescent="0.35">
      <c r="B25" s="63"/>
      <c r="C25" s="65"/>
      <c r="D25" s="65"/>
      <c r="H25" s="94"/>
      <c r="I25" s="95"/>
      <c r="J25" s="64"/>
    </row>
    <row r="26" spans="2:10" ht="13.5" thickTop="1" x14ac:dyDescent="0.3">
      <c r="B26" s="63"/>
      <c r="C26" s="65"/>
      <c r="D26" s="65"/>
      <c r="H26" s="80"/>
      <c r="I26" s="72"/>
      <c r="J26" s="64"/>
    </row>
    <row r="27" spans="2:10" ht="13" x14ac:dyDescent="0.3">
      <c r="B27" s="63"/>
      <c r="C27" s="65"/>
      <c r="D27" s="65"/>
      <c r="H27" s="80"/>
      <c r="I27" s="72"/>
      <c r="J27" s="64"/>
    </row>
    <row r="28" spans="2:10" ht="13" x14ac:dyDescent="0.3">
      <c r="B28" s="63"/>
      <c r="C28" s="65"/>
      <c r="D28" s="65"/>
      <c r="H28" s="80"/>
      <c r="I28" s="72"/>
      <c r="J28" s="64"/>
    </row>
    <row r="29" spans="2:10" x14ac:dyDescent="0.25">
      <c r="B29" s="63"/>
      <c r="G29" s="80"/>
      <c r="H29" s="80"/>
      <c r="I29" s="80"/>
      <c r="J29" s="64"/>
    </row>
    <row r="30" spans="2:10" ht="13.5" thickBot="1" x14ac:dyDescent="0.35">
      <c r="B30" s="63"/>
      <c r="C30" s="82" t="str">
        <f>+'FOR-CSA-018'!C37</f>
        <v>Yeissy Zamora Garcia</v>
      </c>
      <c r="D30" s="82"/>
      <c r="G30" s="82" t="str">
        <f>+'FOR-CSA-018'!H37</f>
        <v xml:space="preserve">Lizeth Ome </v>
      </c>
      <c r="H30" s="83"/>
      <c r="I30" s="80"/>
      <c r="J30" s="64"/>
    </row>
    <row r="31" spans="2:10" ht="13" x14ac:dyDescent="0.3">
      <c r="B31" s="63"/>
      <c r="C31" s="84" t="str">
        <f>+'FOR-CSA-018'!C38</f>
        <v>Apoyo de Facturacion y cartera </v>
      </c>
      <c r="D31" s="84"/>
      <c r="G31" s="84" t="str">
        <f>+'FOR-CSA-018'!H38</f>
        <v>Cartera - Cuentas Salud</v>
      </c>
      <c r="H31" s="80"/>
      <c r="I31" s="80"/>
      <c r="J31" s="64"/>
    </row>
    <row r="32" spans="2:10" ht="13" x14ac:dyDescent="0.3">
      <c r="B32" s="63"/>
      <c r="C32" s="84" t="str">
        <f>+'FOR-CSA-018'!C39</f>
        <v>ESE Hospital San Agustin</v>
      </c>
      <c r="D32" s="84"/>
      <c r="G32" s="84" t="str">
        <f>+'FOR-CSA-018'!H39</f>
        <v>EPS Comfenalco Valle.</v>
      </c>
      <c r="H32" s="80"/>
      <c r="I32" s="80"/>
      <c r="J32" s="64"/>
    </row>
    <row r="33" spans="2:10" ht="13" x14ac:dyDescent="0.3">
      <c r="B33" s="63"/>
      <c r="C33" s="84"/>
      <c r="D33" s="84"/>
      <c r="G33" s="84"/>
      <c r="H33" s="80"/>
      <c r="I33" s="80"/>
      <c r="J33" s="64"/>
    </row>
    <row r="34" spans="2:10" ht="13" x14ac:dyDescent="0.3">
      <c r="B34" s="63"/>
      <c r="C34" s="84"/>
      <c r="D34" s="84"/>
      <c r="G34" s="84"/>
      <c r="H34" s="80"/>
      <c r="I34" s="80"/>
      <c r="J34" s="64"/>
    </row>
    <row r="35" spans="2:10" ht="32.5" customHeight="1" x14ac:dyDescent="0.25">
      <c r="B35" s="63"/>
      <c r="C35" s="110" t="s">
        <v>113</v>
      </c>
      <c r="D35" s="110"/>
      <c r="E35" s="110"/>
      <c r="F35" s="110"/>
      <c r="G35" s="110"/>
      <c r="H35" s="110"/>
      <c r="I35" s="110"/>
      <c r="J35" s="64"/>
    </row>
    <row r="36" spans="2:10" ht="13" x14ac:dyDescent="0.3">
      <c r="B36" s="63"/>
      <c r="C36" s="84"/>
      <c r="D36" s="84"/>
      <c r="G36" s="84"/>
      <c r="H36" s="80"/>
      <c r="I36" s="80"/>
      <c r="J36" s="64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  <row r="43" spans="2:10" ht="14.5" x14ac:dyDescent="0.35">
      <c r="D43" s="8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Neyla Lizeth Ome Guamanga</cp:lastModifiedBy>
  <dcterms:created xsi:type="dcterms:W3CDTF">2025-02-27T17:00:48Z</dcterms:created>
  <dcterms:modified xsi:type="dcterms:W3CDTF">2025-04-21T18:19:36Z</dcterms:modified>
</cp:coreProperties>
</file>