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NEYLA LIZETH OME\GESTION DE CARTERAS 2025\CARTERAS PENDIENTES ABRIL 2025\NIT 800058016_ESE METROSALUD\"/>
    </mc:Choice>
  </mc:AlternateContent>
  <xr:revisionPtr revIDLastSave="0" documentId="13_ncr:1_{122933BE-1A74-46E9-8EE5-D1D92907426C}" xr6:coauthVersionLast="47" xr6:coauthVersionMax="47" xr10:uidLastSave="{00000000-0000-0000-0000-000000000000}"/>
  <bookViews>
    <workbookView xWindow="-110" yWindow="-110" windowWidth="19420" windowHeight="11500" activeTab="2" xr2:uid="{00000000-000D-0000-FFFF-FFFF00000000}"/>
  </bookViews>
  <sheets>
    <sheet name="INFO IPS" sheetId="1" r:id="rId1"/>
    <sheet name="ESTADO DE CADA FACTURA" sheetId="2" r:id="rId2"/>
    <sheet name="FOR-CSA-018" sheetId="3" r:id="rId3"/>
    <sheet name="CIRCULAR 030" sheetId="4" r:id="rId4"/>
  </sheets>
  <externalReferences>
    <externalReference r:id="rId5"/>
    <externalReference r:id="rId6"/>
    <externalReference r:id="rId7"/>
  </externalReferences>
  <definedNames>
    <definedName name="_xlnm._FilterDatabase" localSheetId="1" hidden="1">'ESTADO DE CADA FACTURA'!$A$2:$AZ$2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" i="2" l="1"/>
  <c r="N3" i="2"/>
  <c r="N4" i="2"/>
  <c r="N5" i="2"/>
  <c r="N6" i="2"/>
  <c r="N7" i="2"/>
  <c r="N8" i="2"/>
  <c r="N9" i="2"/>
  <c r="N10" i="2"/>
  <c r="N11" i="2"/>
  <c r="N12" i="2"/>
  <c r="N13" i="2"/>
  <c r="AB1" i="2"/>
  <c r="AC1" i="2"/>
  <c r="G32" i="4" l="1"/>
  <c r="C32" i="4"/>
  <c r="G31" i="4"/>
  <c r="C31" i="4"/>
  <c r="G30" i="4"/>
  <c r="C30" i="4"/>
  <c r="I23" i="4"/>
  <c r="H23" i="4"/>
  <c r="I22" i="4"/>
  <c r="H22" i="4"/>
  <c r="I21" i="4"/>
  <c r="H21" i="4"/>
  <c r="H24" i="4" s="1"/>
  <c r="I20" i="4"/>
  <c r="H20" i="4"/>
  <c r="I19" i="4"/>
  <c r="H19" i="4"/>
  <c r="I18" i="4"/>
  <c r="H18" i="4"/>
  <c r="C12" i="4"/>
  <c r="C11" i="4"/>
  <c r="C9" i="4"/>
  <c r="I30" i="3"/>
  <c r="H30" i="3"/>
  <c r="I28" i="3"/>
  <c r="H28" i="3"/>
  <c r="I25" i="3"/>
  <c r="I32" i="3" s="1"/>
  <c r="I33" i="3" s="1"/>
  <c r="H25" i="3"/>
  <c r="C9" i="3"/>
  <c r="AU1" i="2"/>
  <c r="AT1" i="2"/>
  <c r="AS1" i="2"/>
  <c r="AR1" i="2"/>
  <c r="AQ1" i="2"/>
  <c r="AP1" i="2"/>
  <c r="AO1" i="2"/>
  <c r="AN1" i="2"/>
  <c r="AM1" i="2"/>
  <c r="AL1" i="2"/>
  <c r="N1" i="2" s="1"/>
  <c r="AE1" i="2"/>
  <c r="I1" i="2"/>
  <c r="I24" i="4" l="1"/>
  <c r="H32" i="3"/>
  <c r="H33" i="3" s="1"/>
  <c r="H17" i="4"/>
  <c r="I17" i="4"/>
  <c r="I1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1" shapeId="0" xr:uid="{00000000-0006-0000-0000-000005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EMISION DE LA FACTURA
</t>
        </r>
      </text>
    </comment>
    <comment ref="G3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ANTE LA EPS</t>
        </r>
      </text>
    </comment>
  </commentList>
</comments>
</file>

<file path=xl/sharedStrings.xml><?xml version="1.0" encoding="utf-8"?>
<sst xmlns="http://schemas.openxmlformats.org/spreadsheetml/2006/main" count="347" uniqueCount="159">
  <si>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</si>
  <si>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</si>
  <si>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</si>
  <si>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</si>
  <si>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</si>
  <si>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</si>
  <si>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</si>
  <si>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</si>
  <si>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</si>
  <si>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</si>
  <si>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</si>
  <si>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</si>
  <si>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</si>
  <si>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HOJA 1 DE 1</t>
  </si>
  <si>
    <t>VERSION 0</t>
  </si>
  <si>
    <t>FOR-CSA-001</t>
  </si>
  <si>
    <t>REPORTE CARTERA DETALLADA IPS</t>
  </si>
  <si>
    <t>R202</t>
  </si>
  <si>
    <t>EVENTO</t>
  </si>
  <si>
    <t>MEDELLIN</t>
  </si>
  <si>
    <t xml:space="preserve">URGENCIA </t>
  </si>
  <si>
    <t>N/A</t>
  </si>
  <si>
    <t>F207</t>
  </si>
  <si>
    <t>F206</t>
  </si>
  <si>
    <t>HOSPITALIZACION</t>
  </si>
  <si>
    <t>F286</t>
  </si>
  <si>
    <t>AMBULANCIA</t>
  </si>
  <si>
    <t>R213</t>
  </si>
  <si>
    <t>F213</t>
  </si>
  <si>
    <t>F202</t>
  </si>
  <si>
    <t>FACT</t>
  </si>
  <si>
    <t>LLAVE</t>
  </si>
  <si>
    <t>ESTADO CARTERA ANTERIOR</t>
  </si>
  <si>
    <t>ESTADO EPS 06-04-2025</t>
  </si>
  <si>
    <t>POR PAGAR SAP</t>
  </si>
  <si>
    <t>DOC CONTA</t>
  </si>
  <si>
    <t>ESTADO COVID</t>
  </si>
  <si>
    <t>VALIDACION</t>
  </si>
  <si>
    <t>OBSERVACION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</si>
  <si>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</si>
  <si>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</si>
  <si>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</si>
  <si>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</si>
  <si>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</si>
  <si>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</si>
  <si>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</si>
  <si>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</si>
  <si>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GLOSA PDTE</t>
  </si>
  <si>
    <t>GLOSA ACEPTADA</t>
  </si>
  <si>
    <t>DEVOLUCION</t>
  </si>
  <si>
    <t>Observacion Devolucion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</si>
  <si>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</si>
  <si>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</si>
  <si>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</si>
  <si>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</si>
  <si>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</si>
  <si>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</si>
  <si>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</si>
  <si>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</si>
  <si>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</si>
  <si>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</si>
  <si>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</si>
  <si>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</si>
  <si>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</si>
  <si>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</si>
  <si>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 CANCELADO SAP</t>
  </si>
  <si>
    <t>RETENCION</t>
  </si>
  <si>
    <t>DOC COMPENSACION SAP</t>
  </si>
  <si>
    <t>FECHA COMPENSACION SAP</t>
  </si>
  <si>
    <t>OBSE PAGO</t>
  </si>
  <si>
    <t>VALOR TRANFERENCIA</t>
  </si>
  <si>
    <t xml:space="preserve">EMPRESA SOCIAL DEL ESTADO METROSALUD              </t>
  </si>
  <si>
    <t>R202618</t>
  </si>
  <si>
    <t>800058016_R202618</t>
  </si>
  <si>
    <t>Factura Devuelta</t>
  </si>
  <si>
    <t>Devuelta</t>
  </si>
  <si>
    <t>181-360</t>
  </si>
  <si>
    <t>AUT: SE REALIZA DEVOLUCIÓN DE FACTURA CON SOPORTES COMPLETOS, FACTURA NO CUENTA CON AUTORIZACIÓN PARA LOS SERVICIOS FACTURADOS, FAVOR COMUNICARSE CON EL ÁREA  ENCARGADA, SOLICITARLA A LA CAP, CORREO ELECTRÓNICO: autorizacionescap@epsdelagente.com.co</t>
  </si>
  <si>
    <t>AUT: SE REALIZA DEVOLUCIÓN DE FACTURA CON SOPORTES COMPLETOS, FACTURA NO CUENTA CON AUTORIZACIÓN PARA LOS SERVICIOS FACTURADOS, FAVOR COMUNICARSE CON EL ÁREA ENCARGADA, SOLICITARLA A LA CAP, CORREO ELECTRÓNICO: autorizacionescap@epsdelagente.com.co</t>
  </si>
  <si>
    <t>AUTORIZACION</t>
  </si>
  <si>
    <t>Atención inicial de urgencias | Urgencias</t>
  </si>
  <si>
    <t>Urgencias</t>
  </si>
  <si>
    <t>F20724051</t>
  </si>
  <si>
    <t>800058016_F20724051</t>
  </si>
  <si>
    <t>91-180</t>
  </si>
  <si>
    <t xml:space="preserve">AUT: SE REALIZA DEVOLUCIÓN DE FACTURA CON SOPORTES COMPLETOS, EL NÚMERO DE AUT # 231008523678232 SE ENCUENTRA ASIGNADA A LA FACTURA F28649257,//FACTURACIÓN: SE REALIZA DEVOLUCIÓN DE FACTURA CON SOPORTES COMPLETOS, EL CODIGO CUPS 890701-CONSULTA DE URGENCIAS POR MEDICINA GENERAL SE ENCUENTRA PAGADA EN LA FACTURA F28649257. </t>
  </si>
  <si>
    <t>AUT: SE REALIZA DEVOLUCIÓN DE FACTURA CON SOPORTES COMPLETOS, EL NÚMERO DE AUT # 231008523678232 SE ENCUENTRA ASIGNADA A LA FACTURA F28649257,//FACTURACIÓN: SE REALIZA DEVOLUCIÓN DE FACTURA CON SOPORTES COMPLETOS, EL CODIGO CUPS 890701-CONSULTA DE URGENCIAS POR MEDICINA GENERAL SE ENCUENTRA PAGADA EN LA FACTURA F28649257.</t>
  </si>
  <si>
    <t>Atención de urgencias</t>
  </si>
  <si>
    <t>F20621306</t>
  </si>
  <si>
    <t>800058016_F20621306</t>
  </si>
  <si>
    <t>Más de 360</t>
  </si>
  <si>
    <t>MIGRACION: AUT: SE DEVUELVE FACTURA HOSPITALARIA NO CUENTA CON AUTORIZACION POR ESTANCIA FAVOR SOLICITAR AL CORREO CAPAUTORIZACIONE S@EPSDELAGENTE.COM.CO , PARA DAR TRAMITE EL COGIDO ALFANUMER ICO NO ES VALIDO PARA FACTURAR.JENNIFER REBOLLEDO</t>
  </si>
  <si>
    <t>AUT: SE DEVUELVE FACTURA HOSPITALARIA NO CUENTA CON AUTORIZA CION POR ESTANCIA FAVOR SOLICITAR AL CORREO CAPAUTORIZACIONS@EPSDELAGENTE.COM.CO , PARA DAR TRAMITE EL COGIDO ALFANUMER ICO NO ES VALIDO PARA FACTURAR.JENNIFER REBOLLEDO</t>
  </si>
  <si>
    <t>Ambulatorio</t>
  </si>
  <si>
    <t>MIG-800058016</t>
  </si>
  <si>
    <t>F28663079</t>
  </si>
  <si>
    <t>800058016_F28663079</t>
  </si>
  <si>
    <t>0-30</t>
  </si>
  <si>
    <t xml:space="preserve">AUT/soportes/    Se sostiene devolución de factura: si se realizo un  traslado en ambulancia,  la hoja de dicho  traslado  no se evidencia  a dónde se traslado el paciente., favor adjuntar soporte y presentar nuevamente, la firma de la misma por el familiar o por la persona que entrega al paciente  favor validar informacion  </t>
  </si>
  <si>
    <t>AUT/soportes/ Se sostiene devolución de factura: si se realizo un traslado en ambulancia, la hoja de dicho traslado no se evidencia a dónde se traslado el paciente., favor adjuntar soporte y presentar nuevamente, la firma de la misma por el familiar o por la persona que entrega al paciente favor validar informacion</t>
  </si>
  <si>
    <t>SOPORTE</t>
  </si>
  <si>
    <t>R213728</t>
  </si>
  <si>
    <t>800058016_R213728</t>
  </si>
  <si>
    <t>AUT: SE REALIZA DEVOLUCIÓN DE FACTURA CON SOPORTES COMPLETOS, FACTURA NO CUENTA CON AUTORIZACIÓN PARA LOS SERVICIOS FACTURADOS, FAVOR COMUNICARSE CON EL ÁREA ENCARGADA, SOLICITARLA A LA capautorizaciones@epsdelagente.com.co</t>
  </si>
  <si>
    <t>R213729</t>
  </si>
  <si>
    <t>800058016_R213729</t>
  </si>
  <si>
    <t>R213730</t>
  </si>
  <si>
    <t>800058016_R213730</t>
  </si>
  <si>
    <t xml:space="preserve">AUT: SE REALIZA DEVOLUCIÓN DE FACTURA CON SOPORTES COMPLETOS, FACTURA NO CUENTA CON AUTORIZACIÓN PARA LOS SERVICIOS FACTURADOS, FAVOR COMUNICARSE CON EL ÁREA ENCARGADA, SOLICITARLA A LA capautorizaciones@epsdelagente.com.co </t>
  </si>
  <si>
    <t>R213731</t>
  </si>
  <si>
    <t>800058016_R213731</t>
  </si>
  <si>
    <t>F213137356</t>
  </si>
  <si>
    <t>800058016_F213137356</t>
  </si>
  <si>
    <t>F202168362</t>
  </si>
  <si>
    <t>800058016_F202168362</t>
  </si>
  <si>
    <t xml:space="preserve">Soportes Incompletos/AUT/     SE DEVUELVE FACTURA NO ADJUNTAN HISTORIA CLINICA COMPLETA, EPICRISIS CON NOTAS DE ENFERMERIA, NO ESPOSIBLE ADELANTAR AUDITORIA INTEGRAL DE LA FACTURA, UNA VEZ SUBSANADA CAUSAL DE OBJECION LA FACTURA ES SUJETA A NUEVA AUDITORIA.  Dr. Diego Fernando Collazos. AUT/ Se devuelve factura servicios  Hospitalarios del 8 al 24 de abril  2023  NO autorizado; NO cuenta con   Autorización final favor solicitarla a los correos: capautorizaciones@epsdelagente.com.co autorizacionescap@epsdelagente.com.co No se evidencia autorización final cargada en los RIPS       /JAM </t>
  </si>
  <si>
    <t>Soportes Incompletos/AUT/ SE DEVUELVE FACTURA NO ADJUNTAN HISTORIA CLINICA COMPLETA, EPICRISIS CON NOTAS DE ENFERMERIA, NO ESPOSIBLE ADELANTAR AUDITORIA INTEGRAL DE LA FACTURA, UNA VEZ SUBSANADA CAUSAL DE OBJECION LA FACTURA ES SUJETA A NUEVA AUDITORIA. Dr. Diego Fernando Collazos. AUT/ Se devuelve factura servicios Hospitalarios del 8 al 24 de abril 2023 NO autorizado; NO cuenta con Autorización final favor solicitarla a los correos: capautorizaciones@epsdelagente.com.co autorizacionescap@epsdelagente.com.co No se evidencia autorización final cargada en los RIPS /JAM</t>
  </si>
  <si>
    <t>Servicios de internación y/o cirugía (Hospitalaria o Ambulatoria)</t>
  </si>
  <si>
    <t>Hospitalario</t>
  </si>
  <si>
    <t>F202168363</t>
  </si>
  <si>
    <t>800058016_F202168363</t>
  </si>
  <si>
    <t>AUT/ Se devuelve factura servicios  Hospitalarios del  9 al 17  de  Octubre  2023  NO autorizado; NO cuenta con   Autorización final favor solicitarla a los correos: capautorizaciones@epsdelagente.com.co autorizacionescap@epsdelagente.com.co No se evidencia autorización final cargada en los RIPS       /JAM</t>
  </si>
  <si>
    <t>AUT/ Se devuelve factura servicios Hospitalarios del 9 al 17 de Octubre 2023 NO autorizado; NO cuenta con Autorización final favor solicitarla a los correos: capautorizaciones@epsdelagente.com.co autorizacionescap@epsdelagente.com.co No se evidencia autorización final cargada en los RIPS /JAM</t>
  </si>
  <si>
    <t>Servicios hospitalarios</t>
  </si>
  <si>
    <t>FOR-CSA-018</t>
  </si>
  <si>
    <t>RESUMEN DE CARTERA REVISADA POR LA EPS</t>
  </si>
  <si>
    <t>VERSION 2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</si>
  <si>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</si>
  <si>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</si>
  <si>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</si>
  <si>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</si>
  <si>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</si>
  <si>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</si>
  <si>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</si>
  <si>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</si>
  <si>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</si>
  <si>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</si>
  <si>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</si>
  <si>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</si>
  <si>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</si>
  <si>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</si>
  <si>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</si>
  <si>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Nombre</t>
  </si>
  <si>
    <t xml:space="preserve">Lizeth Ome </t>
  </si>
  <si>
    <t>Cargo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</si>
  <si>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</si>
  <si>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</si>
  <si>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</si>
  <si>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</si>
  <si>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</si>
  <si>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</si>
  <si>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</si>
  <si>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</si>
  <si>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</si>
  <si>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</si>
  <si>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 xml:space="preserve">Señores : EMPRESA SOCIAL DEL ESTADO METROSALUD              </t>
  </si>
  <si>
    <t>NIT: 800058016</t>
  </si>
  <si>
    <t>Con Corte al dia: 31/03/2025</t>
  </si>
  <si>
    <t>A continuacion me permito remitir nuestra respuesta al estado de cartera presentado en la fecha: 03/04/2025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</si>
</sst>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&quot;$&quot;\ * #,##0_-;\-&quot;$&quot;\ * #,##0_-;_-&quot;$&quot;\ * &quot;-&quot;??_-;_-@_-"/>
    <numFmt numFmtId="166" formatCode="&quot;$&quot;\ #,##0"/>
    <numFmt numFmtId="167" formatCode="_-&quot;€&quot;\ * #,##0_-;\-&quot;€&quot;\ * #,##0_-;_-&quot;€&quot;\ * &quot;-&quot;??_-;_-@_-"/>
    <numFmt numFmtId="168" formatCode="[$-240A]d&quot; de &quot;mmmm&quot; de &quot;yyyy;@"/>
    <numFmt numFmtId="169" formatCode="&quot;$&quot;\ #,##0;[Red]&quot;$&quot;\ #,##0"/>
    <numFmt numFmtId="170" formatCode="[$$-240A]\ #,##0;\-[$$-240A]\ #,##0"/>
    <numFmt numFmtId="171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color theme="1"/>
      <name val="Tahoma"/>
      <family val="2"/>
    </font>
    <font>
      <b/>
      <sz val="8"/>
      <name val="Tahoma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0" fontId="5" fillId="0" borderId="0"/>
    <xf numFmtId="16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2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7" fillId="0" borderId="1" xfId="1" applyFont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14" fontId="0" fillId="0" borderId="3" xfId="0" applyNumberFormat="1" applyBorder="1"/>
    <xf numFmtId="164" fontId="0" fillId="0" borderId="3" xfId="2" applyFont="1" applyBorder="1"/>
    <xf numFmtId="0" fontId="4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5" xfId="0" applyBorder="1"/>
    <xf numFmtId="14" fontId="0" fillId="0" borderId="1" xfId="0" applyNumberFormat="1" applyBorder="1"/>
    <xf numFmtId="164" fontId="0" fillId="0" borderId="1" xfId="2" applyFont="1" applyBorder="1"/>
    <xf numFmtId="0" fontId="1" fillId="2" borderId="6" xfId="0" applyFont="1" applyFill="1" applyBorder="1" applyAlignment="1">
      <alignment horizontal="center"/>
    </xf>
    <xf numFmtId="0" fontId="0" fillId="0" borderId="7" xfId="0" applyBorder="1"/>
    <xf numFmtId="0" fontId="0" fillId="0" borderId="8" xfId="0" applyBorder="1"/>
    <xf numFmtId="14" fontId="0" fillId="0" borderId="8" xfId="0" applyNumberFormat="1" applyBorder="1"/>
    <xf numFmtId="164" fontId="0" fillId="0" borderId="8" xfId="2" applyFont="1" applyBorder="1"/>
    <xf numFmtId="0" fontId="4" fillId="2" borderId="8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164" fontId="0" fillId="0" borderId="0" xfId="0" applyNumberFormat="1"/>
    <xf numFmtId="16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165" fontId="9" fillId="0" borderId="0" xfId="3" applyNumberFormat="1" applyFont="1" applyAlignment="1">
      <alignment vertical="center"/>
    </xf>
    <xf numFmtId="166" fontId="10" fillId="0" borderId="0" xfId="0" applyNumberFormat="1" applyFont="1" applyAlignment="1">
      <alignment vertical="center"/>
    </xf>
    <xf numFmtId="166" fontId="9" fillId="0" borderId="0" xfId="0" applyNumberFormat="1" applyFont="1" applyAlignment="1">
      <alignment vertical="center"/>
    </xf>
    <xf numFmtId="0" fontId="9" fillId="0" borderId="0" xfId="3" applyNumberFormat="1" applyFont="1" applyAlignment="1">
      <alignment vertical="center"/>
    </xf>
    <xf numFmtId="14" fontId="9" fillId="0" borderId="0" xfId="0" applyNumberFormat="1" applyFont="1" applyAlignment="1">
      <alignment vertical="center"/>
    </xf>
    <xf numFmtId="166" fontId="9" fillId="0" borderId="0" xfId="3" applyNumberFormat="1" applyFont="1" applyAlignment="1">
      <alignment vertical="center"/>
    </xf>
    <xf numFmtId="0" fontId="9" fillId="0" borderId="0" xfId="0" applyFont="1" applyAlignment="1">
      <alignment vertical="center"/>
    </xf>
    <xf numFmtId="166" fontId="9" fillId="0" borderId="0" xfId="0" applyNumberFormat="1" applyFont="1"/>
    <xf numFmtId="166" fontId="9" fillId="0" borderId="0" xfId="3" applyNumberFormat="1" applyFont="1"/>
    <xf numFmtId="0" fontId="11" fillId="0" borderId="1" xfId="0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165" fontId="11" fillId="0" borderId="1" xfId="3" applyNumberFormat="1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65" fontId="11" fillId="4" borderId="1" xfId="3" applyNumberFormat="1" applyFont="1" applyFill="1" applyBorder="1" applyAlignment="1">
      <alignment horizontal="center" vertical="center" wrapText="1"/>
    </xf>
    <xf numFmtId="0" fontId="11" fillId="4" borderId="1" xfId="3" applyNumberFormat="1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 wrapText="1"/>
    </xf>
    <xf numFmtId="14" fontId="11" fillId="4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14" fontId="11" fillId="5" borderId="1" xfId="0" applyNumberFormat="1" applyFont="1" applyFill="1" applyBorder="1" applyAlignment="1">
      <alignment horizontal="center" vertical="center" wrapText="1"/>
    </xf>
    <xf numFmtId="165" fontId="11" fillId="5" borderId="1" xfId="3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167" fontId="11" fillId="3" borderId="1" xfId="3" applyNumberFormat="1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65" fontId="9" fillId="0" borderId="1" xfId="3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3" applyNumberFormat="1" applyFont="1" applyBorder="1" applyAlignment="1">
      <alignment horizontal="center" vertical="center"/>
    </xf>
    <xf numFmtId="165" fontId="0" fillId="0" borderId="0" xfId="0" applyNumberFormat="1"/>
    <xf numFmtId="0" fontId="6" fillId="0" borderId="0" xfId="1" applyFont="1"/>
    <xf numFmtId="0" fontId="6" fillId="0" borderId="10" xfId="1" applyFont="1" applyBorder="1" applyAlignment="1">
      <alignment horizontal="centerContinuous"/>
    </xf>
    <xf numFmtId="0" fontId="6" fillId="0" borderId="11" xfId="1" applyFont="1" applyBorder="1" applyAlignment="1">
      <alignment horizontal="centerContinuous"/>
    </xf>
    <xf numFmtId="0" fontId="6" fillId="0" borderId="14" xfId="1" applyFont="1" applyBorder="1" applyAlignment="1">
      <alignment horizontal="centerContinuous"/>
    </xf>
    <xf numFmtId="0" fontId="6" fillId="0" borderId="15" xfId="1" applyFont="1" applyBorder="1" applyAlignment="1">
      <alignment horizontal="centerContinuous"/>
    </xf>
    <xf numFmtId="0" fontId="7" fillId="0" borderId="10" xfId="1" applyFont="1" applyBorder="1" applyAlignment="1">
      <alignment horizontal="centerContinuous" vertical="center"/>
    </xf>
    <xf numFmtId="0" fontId="7" fillId="0" borderId="12" xfId="1" applyFont="1" applyBorder="1" applyAlignment="1">
      <alignment horizontal="centerContinuous" vertical="center"/>
    </xf>
    <xf numFmtId="0" fontId="7" fillId="0" borderId="11" xfId="1" applyFont="1" applyBorder="1" applyAlignment="1">
      <alignment horizontal="centerContinuous" vertical="center"/>
    </xf>
    <xf numFmtId="0" fontId="7" fillId="0" borderId="13" xfId="1" applyFont="1" applyBorder="1" applyAlignment="1">
      <alignment horizontal="centerContinuous" vertical="center"/>
    </xf>
    <xf numFmtId="0" fontId="7" fillId="0" borderId="14" xfId="1" applyFont="1" applyBorder="1" applyAlignment="1">
      <alignment horizontal="centerContinuous" vertical="center"/>
    </xf>
    <xf numFmtId="0" fontId="7" fillId="0" borderId="0" xfId="1" applyFont="1" applyAlignment="1">
      <alignment horizontal="centerContinuous" vertical="center"/>
    </xf>
    <xf numFmtId="0" fontId="7" fillId="0" borderId="20" xfId="1" applyFont="1" applyBorder="1" applyAlignment="1">
      <alignment horizontal="centerContinuous" vertical="center"/>
    </xf>
    <xf numFmtId="0" fontId="6" fillId="0" borderId="16" xfId="1" applyFont="1" applyBorder="1" applyAlignment="1">
      <alignment horizontal="centerContinuous"/>
    </xf>
    <xf numFmtId="0" fontId="6" fillId="0" borderId="18" xfId="1" applyFont="1" applyBorder="1" applyAlignment="1">
      <alignment horizontal="centerContinuous"/>
    </xf>
    <xf numFmtId="0" fontId="7" fillId="0" borderId="16" xfId="1" applyFont="1" applyBorder="1" applyAlignment="1">
      <alignment horizontal="centerContinuous" vertical="center"/>
    </xf>
    <xf numFmtId="0" fontId="7" fillId="0" borderId="17" xfId="1" applyFont="1" applyBorder="1" applyAlignment="1">
      <alignment horizontal="centerContinuous" vertical="center"/>
    </xf>
    <xf numFmtId="0" fontId="7" fillId="0" borderId="18" xfId="1" applyFont="1" applyBorder="1" applyAlignment="1">
      <alignment horizontal="centerContinuous" vertical="center"/>
    </xf>
    <xf numFmtId="0" fontId="7" fillId="0" borderId="19" xfId="1" applyFont="1" applyBorder="1" applyAlignment="1">
      <alignment horizontal="centerContinuous" vertical="center"/>
    </xf>
    <xf numFmtId="0" fontId="6" fillId="0" borderId="14" xfId="1" applyFont="1" applyBorder="1"/>
    <xf numFmtId="0" fontId="6" fillId="0" borderId="15" xfId="1" applyFont="1" applyBorder="1"/>
    <xf numFmtId="0" fontId="7" fillId="0" borderId="0" xfId="1" applyFont="1"/>
    <xf numFmtId="14" fontId="6" fillId="0" borderId="0" xfId="1" applyNumberFormat="1" applyFont="1"/>
    <xf numFmtId="168" fontId="6" fillId="0" borderId="0" xfId="1" applyNumberFormat="1" applyFont="1"/>
    <xf numFmtId="14" fontId="6" fillId="0" borderId="0" xfId="1" applyNumberFormat="1" applyFont="1" applyAlignment="1">
      <alignment horizontal="left"/>
    </xf>
    <xf numFmtId="1" fontId="7" fillId="0" borderId="0" xfId="4" applyNumberFormat="1" applyFont="1" applyAlignment="1">
      <alignment horizontal="center" vertical="center"/>
    </xf>
    <xf numFmtId="166" fontId="7" fillId="0" borderId="0" xfId="1" applyNumberFormat="1" applyFont="1" applyAlignment="1">
      <alignment horizontal="center" vertical="center"/>
    </xf>
    <xf numFmtId="1" fontId="7" fillId="0" borderId="0" xfId="1" applyNumberFormat="1" applyFont="1" applyAlignment="1">
      <alignment horizontal="center"/>
    </xf>
    <xf numFmtId="169" fontId="7" fillId="0" borderId="0" xfId="1" applyNumberFormat="1" applyFont="1" applyAlignment="1">
      <alignment horizontal="right"/>
    </xf>
    <xf numFmtId="1" fontId="6" fillId="0" borderId="0" xfId="1" applyNumberFormat="1" applyFont="1" applyAlignment="1">
      <alignment horizontal="center"/>
    </xf>
    <xf numFmtId="169" fontId="6" fillId="0" borderId="0" xfId="1" applyNumberFormat="1" applyFont="1" applyAlignment="1">
      <alignment horizontal="right"/>
    </xf>
    <xf numFmtId="1" fontId="6" fillId="0" borderId="17" xfId="1" applyNumberFormat="1" applyFont="1" applyBorder="1" applyAlignment="1">
      <alignment horizontal="center"/>
    </xf>
    <xf numFmtId="169" fontId="6" fillId="0" borderId="17" xfId="1" applyNumberFormat="1" applyFont="1" applyBorder="1" applyAlignment="1">
      <alignment horizontal="right"/>
    </xf>
    <xf numFmtId="0" fontId="6" fillId="0" borderId="0" xfId="1" applyFont="1" applyAlignment="1">
      <alignment horizontal="center"/>
    </xf>
    <xf numFmtId="1" fontId="7" fillId="0" borderId="21" xfId="1" applyNumberFormat="1" applyFont="1" applyBorder="1" applyAlignment="1">
      <alignment horizontal="center"/>
    </xf>
    <xf numFmtId="169" fontId="7" fillId="0" borderId="21" xfId="1" applyNumberFormat="1" applyFont="1" applyBorder="1" applyAlignment="1">
      <alignment horizontal="right"/>
    </xf>
    <xf numFmtId="169" fontId="6" fillId="0" borderId="0" xfId="1" applyNumberFormat="1" applyFont="1"/>
    <xf numFmtId="169" fontId="7" fillId="0" borderId="17" xfId="1" applyNumberFormat="1" applyFont="1" applyBorder="1"/>
    <xf numFmtId="169" fontId="6" fillId="0" borderId="17" xfId="1" applyNumberFormat="1" applyFont="1" applyBorder="1"/>
    <xf numFmtId="169" fontId="7" fillId="0" borderId="0" xfId="1" applyNumberFormat="1" applyFont="1"/>
    <xf numFmtId="0" fontId="6" fillId="0" borderId="16" xfId="1" applyFont="1" applyBorder="1"/>
    <xf numFmtId="0" fontId="6" fillId="0" borderId="17" xfId="1" applyFont="1" applyBorder="1"/>
    <xf numFmtId="0" fontId="6" fillId="0" borderId="18" xfId="1" applyFont="1" applyBorder="1"/>
    <xf numFmtId="0" fontId="6" fillId="2" borderId="0" xfId="1" applyFont="1" applyFill="1"/>
    <xf numFmtId="0" fontId="7" fillId="0" borderId="0" xfId="1" applyFont="1" applyAlignment="1">
      <alignment horizontal="center"/>
    </xf>
    <xf numFmtId="1" fontId="7" fillId="0" borderId="0" xfId="4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1" fontId="6" fillId="0" borderId="0" xfId="4" applyNumberFormat="1" applyFont="1" applyAlignment="1">
      <alignment horizontal="right"/>
    </xf>
    <xf numFmtId="170" fontId="6" fillId="0" borderId="0" xfId="5" applyNumberFormat="1" applyFont="1" applyAlignment="1">
      <alignment horizontal="right"/>
    </xf>
    <xf numFmtId="171" fontId="6" fillId="0" borderId="21" xfId="5" applyNumberFormat="1" applyFont="1" applyBorder="1" applyAlignment="1">
      <alignment horizontal="center"/>
    </xf>
    <xf numFmtId="170" fontId="6" fillId="0" borderId="21" xfId="5" applyNumberFormat="1" applyFont="1" applyBorder="1" applyAlignment="1">
      <alignment horizontal="right"/>
    </xf>
    <xf numFmtId="0" fontId="6" fillId="0" borderId="1" xfId="1" applyFont="1" applyBorder="1" applyAlignment="1">
      <alignment horizont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7" fillId="0" borderId="14" xfId="1" applyFont="1" applyBorder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7" fillId="0" borderId="15" xfId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</cellXfs>
  <cellStyles count="6">
    <cellStyle name="Millares" xfId="2" builtinId="3"/>
    <cellStyle name="Millares 2 2" xfId="5" xr:uid="{4C951E1B-AB91-4E89-A293-3763FC5A723F}"/>
    <cellStyle name="Millares 3" xfId="4" xr:uid="{605C7AD0-E237-4F4F-AC5C-E03B82EDFA0B}"/>
    <cellStyle name="Moneda" xfId="3" builtinId="4"/>
    <cellStyle name="Normal" xfId="0" builtinId="0"/>
    <cellStyle name="Normal 2 2" xfId="1" xr:uid="{00000000-0005-0000-0000-000002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microsoft.com/office/2017/10/relationships/person" Target="persons/perso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21166</xdr:colOff>
      <xdr:row>0</xdr:row>
      <xdr:rowOff>63500</xdr:rowOff>
    </xdr:from>
    <xdr:to>
      <xdr:col>4</xdr:col>
      <xdr:colOff>6350</xdr:colOff>
      <xdr:row>1</xdr:row>
      <xdr:rowOff>301625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17A44E37-4B81-40BF-893D-6D0413AF3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3583" y="63500"/>
          <a:ext cx="1211792" cy="608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B313625B-8944-42E5-B7D9-B02C9FC8E5E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50800</xdr:colOff>
      <xdr:row>33</xdr:row>
      <xdr:rowOff>63500</xdr:rowOff>
    </xdr:from>
    <xdr:to>
      <xdr:col>8</xdr:col>
      <xdr:colOff>368300</xdr:colOff>
      <xdr:row>36</xdr:row>
      <xdr:rowOff>28304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D5D923D-7D5A-46A4-B9E9-1D18175DEC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00650" y="5480050"/>
          <a:ext cx="1079500" cy="4728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CB2FD96A-013D-4D9D-9CC1-D0F4A79074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6</xdr:col>
      <xdr:colOff>143631</xdr:colOff>
      <xdr:row>26</xdr:row>
      <xdr:rowOff>0</xdr:rowOff>
    </xdr:from>
    <xdr:to>
      <xdr:col>7</xdr:col>
      <xdr:colOff>421821</xdr:colOff>
      <xdr:row>28</xdr:row>
      <xdr:rowOff>140185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634A128-4B2E-4669-B8B6-7492F463A2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87131" y="4413250"/>
          <a:ext cx="1078290" cy="4703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nilo\Areas\CxPSalud\CARTERA\CARTERAS%20REVISADAS\REVISI&#211;N%20CARTERAS%20A&#209;O%202024\12.%20DICIEMBRE\NIT%20800058016_ESE%20METROSALUD\ESTADO%20DE%20CARTERA%20ESE%20METROSALUD.xlsx" TargetMode="External"/><Relationship Id="rId1" Type="http://schemas.openxmlformats.org/officeDocument/2006/relationships/externalLinkPath" Target="/CxPSalud/CARTERA/CARTERAS%20REVISADAS/REVISI&#211;N%20CARTERAS%20A&#209;O%202024/12.%20DICIEMBRE/NIT%20800058016_ESE%20METROSALUD/ESTADO%20DE%20CARTERA%20ESE%20METROSALU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 IPS"/>
      <sheetName val="TD"/>
      <sheetName val="ESTADO DE CADA FACTURA"/>
      <sheetName val="FOR-CSA-018"/>
      <sheetName val="CIRCULAR 030"/>
    </sheetNames>
    <sheetDataSet>
      <sheetData sheetId="0"/>
      <sheetData sheetId="1"/>
      <sheetData sheetId="2">
        <row r="1">
          <cell r="E1" t="str">
            <v>FACT</v>
          </cell>
          <cell r="F1" t="str">
            <v>LLAVE</v>
          </cell>
          <cell r="G1" t="str">
            <v>IPS Fecha factura</v>
          </cell>
          <cell r="H1" t="str">
            <v>IPS Fecha radicado</v>
          </cell>
          <cell r="I1" t="str">
            <v>IPS Valor Factura</v>
          </cell>
          <cell r="J1" t="str">
            <v>IPS Saldo Factura</v>
          </cell>
          <cell r="K1" t="str">
            <v>Tipo de Contrato</v>
          </cell>
          <cell r="L1" t="str">
            <v>Sede / Ciudad</v>
          </cell>
          <cell r="M1" t="str">
            <v>Tipo de Prestación</v>
          </cell>
          <cell r="N1" t="str">
            <v>Numero de Contrato</v>
          </cell>
          <cell r="O1" t="str">
            <v>ESTADO EPS 17-12-2024</v>
          </cell>
        </row>
        <row r="2">
          <cell r="E2" t="str">
            <v>F202168363</v>
          </cell>
          <cell r="F2" t="str">
            <v>800058016_F202168363</v>
          </cell>
          <cell r="G2">
            <v>45497</v>
          </cell>
          <cell r="H2">
            <v>45548</v>
          </cell>
          <cell r="I2">
            <v>3989767</v>
          </cell>
          <cell r="J2">
            <v>3989767</v>
          </cell>
          <cell r="K2" t="str">
            <v>EVENTO</v>
          </cell>
          <cell r="L2" t="str">
            <v>MEDELLIN</v>
          </cell>
          <cell r="M2" t="str">
            <v>HOSPITALIZACION</v>
          </cell>
          <cell r="N2" t="str">
            <v>N/A</v>
          </cell>
          <cell r="O2" t="str">
            <v>Factura devuelta</v>
          </cell>
        </row>
        <row r="3">
          <cell r="E3" t="str">
            <v>F28663079</v>
          </cell>
          <cell r="F3" t="str">
            <v>800058016_F28663079</v>
          </cell>
          <cell r="G3">
            <v>45349</v>
          </cell>
          <cell r="H3">
            <v>45401</v>
          </cell>
          <cell r="I3">
            <v>636300</v>
          </cell>
          <cell r="J3">
            <v>636300</v>
          </cell>
          <cell r="K3" t="str">
            <v>EVENTO</v>
          </cell>
          <cell r="L3" t="str">
            <v>MEDELLIN</v>
          </cell>
          <cell r="M3" t="str">
            <v>AMBULANCIA</v>
          </cell>
          <cell r="N3" t="str">
            <v>N/A</v>
          </cell>
          <cell r="O3" t="str">
            <v>Factura devuelta</v>
          </cell>
        </row>
        <row r="4">
          <cell r="E4" t="str">
            <v>F20724051</v>
          </cell>
          <cell r="F4" t="str">
            <v>800058016_F20724051</v>
          </cell>
          <cell r="G4">
            <v>45028</v>
          </cell>
          <cell r="H4">
            <v>45098</v>
          </cell>
          <cell r="I4">
            <v>73400</v>
          </cell>
          <cell r="J4">
            <v>73400</v>
          </cell>
          <cell r="K4" t="str">
            <v>EVENTO</v>
          </cell>
          <cell r="L4" t="str">
            <v>MEDELLIN</v>
          </cell>
          <cell r="M4" t="str">
            <v xml:space="preserve">URGENCIA </v>
          </cell>
          <cell r="N4" t="str">
            <v>N/A</v>
          </cell>
          <cell r="O4" t="str">
            <v>Factura devuelta</v>
          </cell>
        </row>
        <row r="5">
          <cell r="E5" t="str">
            <v>R202618</v>
          </cell>
          <cell r="F5" t="str">
            <v>800058016_R202618</v>
          </cell>
          <cell r="G5">
            <v>44994</v>
          </cell>
          <cell r="H5">
            <v>45373</v>
          </cell>
          <cell r="I5">
            <v>225300</v>
          </cell>
          <cell r="J5">
            <v>225300</v>
          </cell>
          <cell r="K5" t="str">
            <v>EVENTO</v>
          </cell>
          <cell r="L5" t="str">
            <v>MEDELLIN</v>
          </cell>
          <cell r="M5" t="str">
            <v xml:space="preserve">URGENCIA </v>
          </cell>
          <cell r="N5" t="str">
            <v>N/A</v>
          </cell>
          <cell r="O5" t="str">
            <v>Factura devuelta</v>
          </cell>
        </row>
        <row r="6">
          <cell r="E6" t="str">
            <v>R213731</v>
          </cell>
          <cell r="F6" t="str">
            <v>800058016_R213731</v>
          </cell>
          <cell r="G6">
            <v>45365</v>
          </cell>
          <cell r="H6">
            <v>45385</v>
          </cell>
          <cell r="I6">
            <v>70100</v>
          </cell>
          <cell r="J6">
            <v>70100</v>
          </cell>
          <cell r="K6" t="str">
            <v>EVENTO</v>
          </cell>
          <cell r="L6" t="str">
            <v>MEDELLIN</v>
          </cell>
          <cell r="M6" t="str">
            <v xml:space="preserve">URGENCIA </v>
          </cell>
          <cell r="N6" t="str">
            <v>N/A</v>
          </cell>
          <cell r="O6" t="str">
            <v>Factura devuelta</v>
          </cell>
        </row>
        <row r="7">
          <cell r="E7" t="str">
            <v>F213137356</v>
          </cell>
          <cell r="F7" t="str">
            <v>800058016_F213137356</v>
          </cell>
          <cell r="G7">
            <v>45366</v>
          </cell>
          <cell r="H7">
            <v>45385</v>
          </cell>
          <cell r="I7">
            <v>73600</v>
          </cell>
          <cell r="J7">
            <v>73600</v>
          </cell>
          <cell r="K7" t="str">
            <v>EVENTO</v>
          </cell>
          <cell r="L7" t="str">
            <v>MEDELLIN</v>
          </cell>
          <cell r="M7" t="str">
            <v xml:space="preserve">URGENCIA </v>
          </cell>
          <cell r="N7" t="str">
            <v>N/A</v>
          </cell>
          <cell r="O7" t="str">
            <v>Factura devuelta</v>
          </cell>
        </row>
        <row r="8">
          <cell r="E8" t="str">
            <v>R213729</v>
          </cell>
          <cell r="F8" t="str">
            <v>800058016_R213729</v>
          </cell>
          <cell r="G8">
            <v>45364</v>
          </cell>
          <cell r="H8">
            <v>45385</v>
          </cell>
          <cell r="I8">
            <v>248000</v>
          </cell>
          <cell r="J8">
            <v>248000</v>
          </cell>
          <cell r="K8" t="str">
            <v>EVENTO</v>
          </cell>
          <cell r="L8" t="str">
            <v>MEDELLIN</v>
          </cell>
          <cell r="M8" t="str">
            <v xml:space="preserve">URGENCIA </v>
          </cell>
          <cell r="N8" t="str">
            <v>N/A</v>
          </cell>
          <cell r="O8" t="str">
            <v>Factura devuelta</v>
          </cell>
        </row>
        <row r="9">
          <cell r="E9" t="str">
            <v>R213728</v>
          </cell>
          <cell r="F9" t="str">
            <v>800058016_R213728</v>
          </cell>
          <cell r="G9">
            <v>45364</v>
          </cell>
          <cell r="H9">
            <v>45385</v>
          </cell>
          <cell r="I9">
            <v>604700</v>
          </cell>
          <cell r="J9">
            <v>604700</v>
          </cell>
          <cell r="K9" t="str">
            <v>EVENTO</v>
          </cell>
          <cell r="L9" t="str">
            <v>MEDELLIN</v>
          </cell>
          <cell r="M9" t="str">
            <v xml:space="preserve">URGENCIA </v>
          </cell>
          <cell r="N9" t="str">
            <v>N/A</v>
          </cell>
          <cell r="O9" t="str">
            <v>Factura devuelta</v>
          </cell>
        </row>
        <row r="10">
          <cell r="E10" t="str">
            <v>R213730</v>
          </cell>
          <cell r="F10" t="str">
            <v>800058016_R213730</v>
          </cell>
          <cell r="G10">
            <v>45364</v>
          </cell>
          <cell r="H10">
            <v>45385</v>
          </cell>
          <cell r="I10">
            <v>77700</v>
          </cell>
          <cell r="J10">
            <v>77700</v>
          </cell>
          <cell r="K10" t="str">
            <v>EVENTO</v>
          </cell>
          <cell r="L10" t="str">
            <v>MEDELLIN</v>
          </cell>
          <cell r="M10" t="str">
            <v xml:space="preserve">URGENCIA </v>
          </cell>
          <cell r="N10" t="str">
            <v>N/A</v>
          </cell>
          <cell r="O10" t="str">
            <v>Factura devuelta</v>
          </cell>
        </row>
        <row r="11">
          <cell r="E11" t="str">
            <v>F20621306</v>
          </cell>
          <cell r="F11" t="str">
            <v>800058016_F20621306</v>
          </cell>
          <cell r="G11">
            <v>45058</v>
          </cell>
          <cell r="H11">
            <v>45073</v>
          </cell>
          <cell r="I11">
            <v>622147</v>
          </cell>
          <cell r="J11">
            <v>622147</v>
          </cell>
          <cell r="K11" t="str">
            <v>EVENTO</v>
          </cell>
          <cell r="L11" t="str">
            <v>MEDELLIN</v>
          </cell>
          <cell r="M11" t="str">
            <v>HOSPITALIZACION</v>
          </cell>
          <cell r="N11" t="str">
            <v>N/A</v>
          </cell>
          <cell r="O11" t="str">
            <v>Factura devuelta</v>
          </cell>
        </row>
        <row r="12">
          <cell r="E12" t="str">
            <v>F202168362</v>
          </cell>
          <cell r="F12" t="str">
            <v>800058016_F202168362</v>
          </cell>
          <cell r="G12">
            <v>45497</v>
          </cell>
          <cell r="H12">
            <v>45548</v>
          </cell>
          <cell r="I12">
            <v>8042169</v>
          </cell>
          <cell r="J12">
            <v>8042169</v>
          </cell>
          <cell r="K12" t="str">
            <v>EVENTO</v>
          </cell>
          <cell r="L12" t="str">
            <v>MEDELLIN</v>
          </cell>
          <cell r="M12" t="str">
            <v>HOSPITALIZACION</v>
          </cell>
          <cell r="N12" t="str">
            <v>N/A</v>
          </cell>
          <cell r="O12" t="str">
            <v>Factura devuelta</v>
          </cell>
        </row>
        <row r="13">
          <cell r="E13" t="str">
            <v>F20742386</v>
          </cell>
          <cell r="F13" t="str">
            <v>800058016_F20742386</v>
          </cell>
          <cell r="G13">
            <v>45594</v>
          </cell>
          <cell r="H13">
            <v>45595</v>
          </cell>
          <cell r="I13">
            <v>172300</v>
          </cell>
          <cell r="J13">
            <v>172300</v>
          </cell>
          <cell r="K13" t="str">
            <v>EVENTO</v>
          </cell>
          <cell r="L13" t="str">
            <v>MEDELLIN</v>
          </cell>
          <cell r="M13" t="str">
            <v xml:space="preserve">URGENCIA </v>
          </cell>
          <cell r="N13" t="str">
            <v>N/A</v>
          </cell>
          <cell r="O13" t="str">
            <v>Factura en proceso interno</v>
          </cell>
        </row>
      </sheetData>
      <sheetData sheetId="3"/>
      <sheetData sheetId="4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3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"/>
  <sheetViews>
    <sheetView showGridLines="0" topLeftCell="B1" zoomScale="120" zoomScaleNormal="120" workbookViewId="0">
      <selection activeCell="F7" sqref="F7"/>
    </sheetView>
  </sheetViews>
  <sheetFormatPr baseColWidth="10" defaultRowHeight="14.5" x14ac:dyDescent="0.35"/>
  <cols>
    <col min="1" max="1" width="12.453125" customWidth="1"/>
    <col min="2" max="2" width="9.54296875" customWidth="1"/>
    <col min="3" max="3" width="9" customWidth="1"/>
    <col min="4" max="5" width="8.81640625" customWidth="1"/>
    <col min="6" max="7" width="11.26953125" bestFit="1" customWidth="1"/>
    <col min="8" max="9" width="15.26953125" bestFit="1" customWidth="1"/>
    <col min="10" max="10" width="15.7265625" bestFit="1" customWidth="1"/>
    <col min="11" max="11" width="11.453125" customWidth="1"/>
    <col min="12" max="12" width="17.81640625" customWidth="1"/>
    <col min="13" max="13" width="13" customWidth="1"/>
  </cols>
  <sheetData>
    <row r="1" spans="1:13" ht="29.15" customHeight="1" x14ac:dyDescent="0.35">
      <c r="C1" s="109"/>
      <c r="D1" s="109"/>
      <c r="E1" s="110" t="s">
        <v>15</v>
      </c>
      <c r="F1" s="110"/>
      <c r="G1" s="110"/>
      <c r="H1" s="110"/>
      <c r="I1" s="110"/>
      <c r="J1" s="110"/>
      <c r="K1" s="110"/>
      <c r="L1" s="110"/>
      <c r="M1" s="6" t="s">
        <v>13</v>
      </c>
    </row>
    <row r="2" spans="1:13" ht="29.5" customHeight="1" x14ac:dyDescent="0.35">
      <c r="C2" s="109"/>
      <c r="D2" s="109"/>
      <c r="E2" s="111" t="s">
        <v>16</v>
      </c>
      <c r="F2" s="111"/>
      <c r="G2" s="111"/>
      <c r="H2" s="111"/>
      <c r="I2" s="111"/>
      <c r="J2" s="111"/>
      <c r="K2" s="111"/>
      <c r="L2" s="111"/>
      <c r="M2" s="6" t="s">
        <v>14</v>
      </c>
    </row>
    <row r="3" spans="1:13" s="3" customFormat="1" ht="29.5" thickBot="1" x14ac:dyDescent="0.4">
      <c r="A3" s="2" t="s">
        <v>6</v>
      </c>
      <c r="B3" s="2" t="s">
        <v>8</v>
      </c>
      <c r="C3" s="2" t="s">
        <v>0</v>
      </c>
      <c r="D3" s="2" t="s">
        <v>1</v>
      </c>
      <c r="E3" s="2" t="s">
        <v>12</v>
      </c>
      <c r="F3" s="2" t="s">
        <v>2</v>
      </c>
      <c r="G3" s="2" t="s">
        <v>3</v>
      </c>
      <c r="H3" s="2" t="s">
        <v>4</v>
      </c>
      <c r="I3" s="2" t="s">
        <v>5</v>
      </c>
      <c r="J3" s="2" t="s">
        <v>7</v>
      </c>
      <c r="K3" s="2" t="s">
        <v>9</v>
      </c>
      <c r="L3" s="2" t="s">
        <v>10</v>
      </c>
      <c r="M3" s="2" t="s">
        <v>11</v>
      </c>
    </row>
    <row r="4" spans="1:13" x14ac:dyDescent="0.35">
      <c r="A4" s="1">
        <v>800058016</v>
      </c>
      <c r="B4" s="1"/>
      <c r="C4" s="7" t="s">
        <v>17</v>
      </c>
      <c r="D4" s="8">
        <v>618</v>
      </c>
      <c r="E4" s="8">
        <v>714</v>
      </c>
      <c r="F4" s="9">
        <v>44994</v>
      </c>
      <c r="G4" s="9">
        <v>45373</v>
      </c>
      <c r="H4" s="10">
        <v>225300</v>
      </c>
      <c r="I4" s="10">
        <v>225300</v>
      </c>
      <c r="J4" s="11" t="s">
        <v>18</v>
      </c>
      <c r="K4" s="12" t="s">
        <v>19</v>
      </c>
      <c r="L4" s="11" t="s">
        <v>20</v>
      </c>
      <c r="M4" s="13" t="s">
        <v>21</v>
      </c>
    </row>
    <row r="5" spans="1:13" x14ac:dyDescent="0.35">
      <c r="A5" s="1">
        <v>800058016</v>
      </c>
      <c r="B5" s="1"/>
      <c r="C5" s="14" t="s">
        <v>22</v>
      </c>
      <c r="D5" s="1">
        <v>24051</v>
      </c>
      <c r="E5" s="1">
        <v>681</v>
      </c>
      <c r="F5" s="15">
        <v>45028</v>
      </c>
      <c r="G5" s="15">
        <v>45098</v>
      </c>
      <c r="H5" s="16">
        <v>73400</v>
      </c>
      <c r="I5" s="16">
        <v>73400</v>
      </c>
      <c r="J5" s="5" t="s">
        <v>18</v>
      </c>
      <c r="K5" s="4" t="s">
        <v>19</v>
      </c>
      <c r="L5" s="5" t="s">
        <v>20</v>
      </c>
      <c r="M5" s="17" t="s">
        <v>21</v>
      </c>
    </row>
    <row r="6" spans="1:13" x14ac:dyDescent="0.35">
      <c r="A6" s="1">
        <v>800058016</v>
      </c>
      <c r="B6" s="1"/>
      <c r="C6" s="14" t="s">
        <v>23</v>
      </c>
      <c r="D6" s="1">
        <v>21306</v>
      </c>
      <c r="E6" s="1">
        <v>652</v>
      </c>
      <c r="F6" s="15">
        <v>45058</v>
      </c>
      <c r="G6" s="15">
        <v>45073</v>
      </c>
      <c r="H6" s="16">
        <v>622147</v>
      </c>
      <c r="I6" s="16">
        <v>622147</v>
      </c>
      <c r="J6" s="5" t="s">
        <v>18</v>
      </c>
      <c r="K6" s="4" t="s">
        <v>19</v>
      </c>
      <c r="L6" s="5" t="s">
        <v>24</v>
      </c>
      <c r="M6" s="17" t="s">
        <v>21</v>
      </c>
    </row>
    <row r="7" spans="1:13" x14ac:dyDescent="0.35">
      <c r="A7" s="1">
        <v>800058016</v>
      </c>
      <c r="B7" s="1"/>
      <c r="C7" s="14" t="s">
        <v>25</v>
      </c>
      <c r="D7" s="1">
        <v>63079</v>
      </c>
      <c r="E7" s="1">
        <v>365</v>
      </c>
      <c r="F7" s="15">
        <v>45349</v>
      </c>
      <c r="G7" s="15">
        <v>45401</v>
      </c>
      <c r="H7" s="16">
        <v>636300</v>
      </c>
      <c r="I7" s="16">
        <v>636300</v>
      </c>
      <c r="J7" s="5" t="s">
        <v>18</v>
      </c>
      <c r="K7" s="4" t="s">
        <v>19</v>
      </c>
      <c r="L7" s="5" t="s">
        <v>26</v>
      </c>
      <c r="M7" s="17" t="s">
        <v>21</v>
      </c>
    </row>
    <row r="8" spans="1:13" x14ac:dyDescent="0.35">
      <c r="A8" s="1">
        <v>800058016</v>
      </c>
      <c r="B8" s="1"/>
      <c r="C8" s="14" t="s">
        <v>27</v>
      </c>
      <c r="D8" s="1">
        <v>728</v>
      </c>
      <c r="E8" s="1">
        <v>350</v>
      </c>
      <c r="F8" s="15">
        <v>45364</v>
      </c>
      <c r="G8" s="15">
        <v>45385</v>
      </c>
      <c r="H8" s="16">
        <v>604700</v>
      </c>
      <c r="I8" s="16">
        <v>604700</v>
      </c>
      <c r="J8" s="5" t="s">
        <v>18</v>
      </c>
      <c r="K8" s="4" t="s">
        <v>19</v>
      </c>
      <c r="L8" s="5" t="s">
        <v>20</v>
      </c>
      <c r="M8" s="17" t="s">
        <v>21</v>
      </c>
    </row>
    <row r="9" spans="1:13" x14ac:dyDescent="0.35">
      <c r="A9" s="1">
        <v>800058016</v>
      </c>
      <c r="B9" s="1"/>
      <c r="C9" s="14" t="s">
        <v>27</v>
      </c>
      <c r="D9" s="1">
        <v>729</v>
      </c>
      <c r="E9" s="1">
        <v>350</v>
      </c>
      <c r="F9" s="15">
        <v>45364</v>
      </c>
      <c r="G9" s="15">
        <v>45385</v>
      </c>
      <c r="H9" s="16">
        <v>248000</v>
      </c>
      <c r="I9" s="16">
        <v>248000</v>
      </c>
      <c r="J9" s="5" t="s">
        <v>18</v>
      </c>
      <c r="K9" s="4" t="s">
        <v>19</v>
      </c>
      <c r="L9" s="5" t="s">
        <v>20</v>
      </c>
      <c r="M9" s="17" t="s">
        <v>21</v>
      </c>
    </row>
    <row r="10" spans="1:13" x14ac:dyDescent="0.35">
      <c r="A10" s="1">
        <v>800058016</v>
      </c>
      <c r="B10" s="1"/>
      <c r="C10" s="14" t="s">
        <v>27</v>
      </c>
      <c r="D10" s="1">
        <v>730</v>
      </c>
      <c r="E10" s="1">
        <v>350</v>
      </c>
      <c r="F10" s="15">
        <v>45364</v>
      </c>
      <c r="G10" s="15">
        <v>45385</v>
      </c>
      <c r="H10" s="16">
        <v>77700</v>
      </c>
      <c r="I10" s="16">
        <v>77700</v>
      </c>
      <c r="J10" s="5" t="s">
        <v>18</v>
      </c>
      <c r="K10" s="4" t="s">
        <v>19</v>
      </c>
      <c r="L10" s="5" t="s">
        <v>20</v>
      </c>
      <c r="M10" s="17" t="s">
        <v>21</v>
      </c>
    </row>
    <row r="11" spans="1:13" x14ac:dyDescent="0.35">
      <c r="A11" s="1">
        <v>800058016</v>
      </c>
      <c r="B11" s="1"/>
      <c r="C11" s="14" t="s">
        <v>27</v>
      </c>
      <c r="D11" s="1">
        <v>731</v>
      </c>
      <c r="E11" s="1">
        <v>349</v>
      </c>
      <c r="F11" s="15">
        <v>45365</v>
      </c>
      <c r="G11" s="15">
        <v>45385</v>
      </c>
      <c r="H11" s="16">
        <v>70100</v>
      </c>
      <c r="I11" s="16">
        <v>70100</v>
      </c>
      <c r="J11" s="5" t="s">
        <v>18</v>
      </c>
      <c r="K11" s="4" t="s">
        <v>19</v>
      </c>
      <c r="L11" s="5" t="s">
        <v>20</v>
      </c>
      <c r="M11" s="17" t="s">
        <v>21</v>
      </c>
    </row>
    <row r="12" spans="1:13" x14ac:dyDescent="0.35">
      <c r="A12" s="1">
        <v>800058016</v>
      </c>
      <c r="B12" s="1"/>
      <c r="C12" s="14" t="s">
        <v>28</v>
      </c>
      <c r="D12" s="1">
        <v>137356</v>
      </c>
      <c r="E12" s="1">
        <v>349</v>
      </c>
      <c r="F12" s="15">
        <v>45366</v>
      </c>
      <c r="G12" s="15">
        <v>45385</v>
      </c>
      <c r="H12" s="16">
        <v>73600</v>
      </c>
      <c r="I12" s="16">
        <v>73600</v>
      </c>
      <c r="J12" s="5" t="s">
        <v>18</v>
      </c>
      <c r="K12" s="4" t="s">
        <v>19</v>
      </c>
      <c r="L12" s="5" t="s">
        <v>20</v>
      </c>
      <c r="M12" s="17" t="s">
        <v>21</v>
      </c>
    </row>
    <row r="13" spans="1:13" x14ac:dyDescent="0.35">
      <c r="A13" s="1">
        <v>800058016</v>
      </c>
      <c r="B13" s="1"/>
      <c r="C13" s="14" t="s">
        <v>29</v>
      </c>
      <c r="D13" s="1">
        <v>168362</v>
      </c>
      <c r="E13" s="1">
        <v>220</v>
      </c>
      <c r="F13" s="15">
        <v>45497</v>
      </c>
      <c r="G13" s="15">
        <v>45548</v>
      </c>
      <c r="H13" s="16">
        <v>8042169</v>
      </c>
      <c r="I13" s="16">
        <v>8042169</v>
      </c>
      <c r="J13" s="5" t="s">
        <v>18</v>
      </c>
      <c r="K13" s="4" t="s">
        <v>19</v>
      </c>
      <c r="L13" s="5" t="s">
        <v>24</v>
      </c>
      <c r="M13" s="17" t="s">
        <v>21</v>
      </c>
    </row>
    <row r="14" spans="1:13" ht="15" thickBot="1" x14ac:dyDescent="0.4">
      <c r="A14" s="1">
        <v>800058016</v>
      </c>
      <c r="B14" s="1"/>
      <c r="C14" s="18" t="s">
        <v>29</v>
      </c>
      <c r="D14" s="19">
        <v>168363</v>
      </c>
      <c r="E14" s="19">
        <v>220</v>
      </c>
      <c r="F14" s="20">
        <v>45497</v>
      </c>
      <c r="G14" s="20">
        <v>45548</v>
      </c>
      <c r="H14" s="21">
        <v>3989767</v>
      </c>
      <c r="I14" s="21">
        <v>3989767</v>
      </c>
      <c r="J14" s="22" t="s">
        <v>18</v>
      </c>
      <c r="K14" s="23" t="s">
        <v>19</v>
      </c>
      <c r="L14" s="22" t="s">
        <v>24</v>
      </c>
      <c r="M14" s="24" t="s">
        <v>21</v>
      </c>
    </row>
    <row r="15" spans="1:13" x14ac:dyDescent="0.35">
      <c r="I15" s="25">
        <f>SUM(I4:I14)</f>
        <v>14663183</v>
      </c>
    </row>
  </sheetData>
  <mergeCells count="3">
    <mergeCell ref="C1:D2"/>
    <mergeCell ref="E1:L1"/>
    <mergeCell ref="E2:L2"/>
  </mergeCells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F874D-5861-4205-AB4A-4C7B74769A93}">
  <dimension ref="A1:AZ14"/>
  <sheetViews>
    <sheetView workbookViewId="0">
      <selection activeCell="E2" sqref="E2:O13"/>
    </sheetView>
  </sheetViews>
  <sheetFormatPr baseColWidth="10" defaultRowHeight="14.5" x14ac:dyDescent="0.35"/>
  <cols>
    <col min="6" max="6" width="0" hidden="1" customWidth="1"/>
    <col min="8" max="8" width="0" hidden="1" customWidth="1"/>
    <col min="10" max="10" width="12.90625" hidden="1" customWidth="1"/>
    <col min="11" max="14" width="0" hidden="1" customWidth="1"/>
  </cols>
  <sheetData>
    <row r="1" spans="1:52" x14ac:dyDescent="0.35">
      <c r="A1" s="26">
        <v>45747</v>
      </c>
      <c r="B1" s="27"/>
      <c r="C1" s="27"/>
      <c r="D1" s="28">
        <v>45747</v>
      </c>
      <c r="E1" s="27"/>
      <c r="F1" s="27"/>
      <c r="G1" s="28"/>
      <c r="H1" s="28"/>
      <c r="I1" s="34">
        <f>+SUBTOTAL(9,I3:I26698)</f>
        <v>14663183</v>
      </c>
      <c r="J1" s="34">
        <f>+SUBTOTAL(9,J3:J26698)</f>
        <v>14663183</v>
      </c>
      <c r="K1" s="27"/>
      <c r="L1" s="27"/>
      <c r="M1" s="27"/>
      <c r="N1" s="30">
        <f>+J1-SUM(AL1:AT1)</f>
        <v>0</v>
      </c>
      <c r="O1" s="31"/>
      <c r="P1" s="29">
        <v>0</v>
      </c>
      <c r="Q1" s="32"/>
      <c r="R1" s="31"/>
      <c r="S1" s="31"/>
      <c r="T1" s="33"/>
      <c r="U1" s="31"/>
      <c r="V1" s="33"/>
      <c r="W1" s="33"/>
      <c r="X1" s="33"/>
      <c r="Y1" s="33"/>
      <c r="Z1" s="31"/>
      <c r="AA1" s="31"/>
      <c r="AB1" s="34">
        <f t="shared" ref="AB1:AC1" si="0">+SUBTOTAL(9,AB3:AB26698)</f>
        <v>14663183</v>
      </c>
      <c r="AC1" s="34">
        <f t="shared" si="0"/>
        <v>14663183</v>
      </c>
      <c r="AD1" s="31"/>
      <c r="AE1" s="34">
        <f t="shared" ref="AE1" si="1">+SUBTOTAL(9,AE3:AE26698)</f>
        <v>14663183</v>
      </c>
      <c r="AF1" s="31"/>
      <c r="AG1" s="35"/>
      <c r="AH1" s="31"/>
      <c r="AI1" s="31"/>
      <c r="AJ1" s="31"/>
      <c r="AK1" s="31"/>
      <c r="AL1" s="34">
        <f t="shared" ref="AL1:AU1" si="2">+SUBTOTAL(9,AL3:AL26698)</f>
        <v>0</v>
      </c>
      <c r="AM1" s="34">
        <f t="shared" si="2"/>
        <v>14663183</v>
      </c>
      <c r="AN1" s="34">
        <f t="shared" si="2"/>
        <v>0</v>
      </c>
      <c r="AO1" s="34">
        <f t="shared" si="2"/>
        <v>0</v>
      </c>
      <c r="AP1" s="34">
        <f t="shared" si="2"/>
        <v>0</v>
      </c>
      <c r="AQ1" s="34">
        <f t="shared" si="2"/>
        <v>0</v>
      </c>
      <c r="AR1" s="34">
        <f t="shared" si="2"/>
        <v>0</v>
      </c>
      <c r="AS1" s="34">
        <f t="shared" si="2"/>
        <v>0</v>
      </c>
      <c r="AT1" s="34">
        <f t="shared" si="2"/>
        <v>0</v>
      </c>
      <c r="AU1" s="34">
        <f t="shared" si="2"/>
        <v>0</v>
      </c>
      <c r="AV1" s="36"/>
      <c r="AW1" s="36"/>
      <c r="AX1" s="36"/>
      <c r="AY1" s="36"/>
      <c r="AZ1" s="37"/>
    </row>
    <row r="2" spans="1:52" ht="30" x14ac:dyDescent="0.35">
      <c r="A2" s="38" t="s">
        <v>6</v>
      </c>
      <c r="B2" s="38" t="s">
        <v>8</v>
      </c>
      <c r="C2" s="38" t="s">
        <v>0</v>
      </c>
      <c r="D2" s="38" t="s">
        <v>1</v>
      </c>
      <c r="E2" s="38" t="s">
        <v>30</v>
      </c>
      <c r="F2" s="38" t="s">
        <v>31</v>
      </c>
      <c r="G2" s="39" t="s">
        <v>2</v>
      </c>
      <c r="H2" s="39" t="s">
        <v>3</v>
      </c>
      <c r="I2" s="40" t="s">
        <v>4</v>
      </c>
      <c r="J2" s="40" t="s">
        <v>5</v>
      </c>
      <c r="K2" s="38" t="s">
        <v>7</v>
      </c>
      <c r="L2" s="38" t="s">
        <v>9</v>
      </c>
      <c r="M2" s="38" t="s">
        <v>10</v>
      </c>
      <c r="N2" s="41" t="s">
        <v>32</v>
      </c>
      <c r="O2" s="42" t="s">
        <v>33</v>
      </c>
      <c r="P2" s="43" t="s">
        <v>34</v>
      </c>
      <c r="Q2" s="44" t="s">
        <v>35</v>
      </c>
      <c r="R2" s="45" t="s">
        <v>36</v>
      </c>
      <c r="S2" s="45" t="s">
        <v>37</v>
      </c>
      <c r="T2" s="46" t="s">
        <v>38</v>
      </c>
      <c r="U2" s="47" t="s">
        <v>39</v>
      </c>
      <c r="V2" s="48" t="s">
        <v>40</v>
      </c>
      <c r="W2" s="48" t="s">
        <v>41</v>
      </c>
      <c r="X2" s="48" t="s">
        <v>42</v>
      </c>
      <c r="Y2" s="48" t="s">
        <v>43</v>
      </c>
      <c r="Z2" s="47" t="s">
        <v>44</v>
      </c>
      <c r="AA2" s="47" t="s">
        <v>45</v>
      </c>
      <c r="AB2" s="49" t="s">
        <v>46</v>
      </c>
      <c r="AC2" s="49" t="s">
        <v>49</v>
      </c>
      <c r="AD2" s="47" t="s">
        <v>50</v>
      </c>
      <c r="AE2" s="50" t="s">
        <v>51</v>
      </c>
      <c r="AF2" s="50" t="s">
        <v>52</v>
      </c>
      <c r="AG2" s="50" t="s">
        <v>53</v>
      </c>
      <c r="AH2" s="50" t="s">
        <v>54</v>
      </c>
      <c r="AI2" s="50" t="s">
        <v>55</v>
      </c>
      <c r="AJ2" s="50" t="s">
        <v>56</v>
      </c>
      <c r="AK2" s="50" t="s">
        <v>57</v>
      </c>
      <c r="AL2" s="51" t="s">
        <v>58</v>
      </c>
      <c r="AM2" s="51" t="s">
        <v>59</v>
      </c>
      <c r="AN2" s="51" t="s">
        <v>60</v>
      </c>
      <c r="AO2" s="51" t="s">
        <v>48</v>
      </c>
      <c r="AP2" s="51" t="s">
        <v>61</v>
      </c>
      <c r="AQ2" s="51" t="s">
        <v>47</v>
      </c>
      <c r="AR2" s="51" t="s">
        <v>62</v>
      </c>
      <c r="AS2" s="51" t="s">
        <v>63</v>
      </c>
      <c r="AT2" s="51" t="s">
        <v>64</v>
      </c>
      <c r="AU2" s="52" t="s">
        <v>65</v>
      </c>
      <c r="AV2" s="52" t="s">
        <v>66</v>
      </c>
      <c r="AW2" s="52" t="s">
        <v>67</v>
      </c>
      <c r="AX2" s="52" t="s">
        <v>68</v>
      </c>
      <c r="AY2" s="52" t="s">
        <v>69</v>
      </c>
      <c r="AZ2" s="52" t="s">
        <v>70</v>
      </c>
    </row>
    <row r="3" spans="1:52" x14ac:dyDescent="0.35">
      <c r="A3" s="53">
        <v>800058016</v>
      </c>
      <c r="B3" s="53" t="s">
        <v>71</v>
      </c>
      <c r="C3" s="53" t="s">
        <v>17</v>
      </c>
      <c r="D3" s="53">
        <v>618</v>
      </c>
      <c r="E3" s="53" t="s">
        <v>72</v>
      </c>
      <c r="F3" s="53" t="s">
        <v>73</v>
      </c>
      <c r="G3" s="54">
        <v>44994</v>
      </c>
      <c r="H3" s="54">
        <v>45373</v>
      </c>
      <c r="I3" s="55">
        <v>225300</v>
      </c>
      <c r="J3" s="55">
        <v>225300</v>
      </c>
      <c r="K3" s="53" t="s">
        <v>18</v>
      </c>
      <c r="L3" s="53" t="s">
        <v>19</v>
      </c>
      <c r="M3" s="53" t="s">
        <v>20</v>
      </c>
      <c r="N3" s="53" t="str">
        <f>VLOOKUP(E3,'[3]ESTADO DE CADA FACTURA'!$E$1:$O$13,11,0)</f>
        <v>Factura devuelta</v>
      </c>
      <c r="O3" s="53" t="s">
        <v>74</v>
      </c>
      <c r="P3" s="55">
        <v>0</v>
      </c>
      <c r="Q3" s="53"/>
      <c r="R3" s="53"/>
      <c r="S3" s="53"/>
      <c r="T3" s="53"/>
      <c r="U3" s="53" t="s">
        <v>75</v>
      </c>
      <c r="V3" s="54">
        <v>44994</v>
      </c>
      <c r="W3" s="54">
        <v>45414</v>
      </c>
      <c r="X3" s="54"/>
      <c r="Y3" s="54">
        <v>45442</v>
      </c>
      <c r="Z3" s="56">
        <v>274</v>
      </c>
      <c r="AA3" s="56" t="s">
        <v>76</v>
      </c>
      <c r="AB3" s="55">
        <v>225300</v>
      </c>
      <c r="AC3" s="55">
        <v>225300</v>
      </c>
      <c r="AD3" s="57" t="s">
        <v>77</v>
      </c>
      <c r="AE3" s="55">
        <v>225300</v>
      </c>
      <c r="AF3" s="55" t="s">
        <v>49</v>
      </c>
      <c r="AG3" s="57" t="s">
        <v>78</v>
      </c>
      <c r="AH3" s="55" t="s">
        <v>79</v>
      </c>
      <c r="AI3" s="55" t="s">
        <v>80</v>
      </c>
      <c r="AJ3" s="55" t="s">
        <v>81</v>
      </c>
      <c r="AK3" s="55"/>
      <c r="AL3" s="53"/>
      <c r="AM3" s="55">
        <v>225300</v>
      </c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</row>
    <row r="4" spans="1:52" x14ac:dyDescent="0.35">
      <c r="A4" s="53">
        <v>800058016</v>
      </c>
      <c r="B4" s="53" t="s">
        <v>71</v>
      </c>
      <c r="C4" s="53" t="s">
        <v>22</v>
      </c>
      <c r="D4" s="53">
        <v>24051</v>
      </c>
      <c r="E4" s="53" t="s">
        <v>82</v>
      </c>
      <c r="F4" s="53" t="s">
        <v>83</v>
      </c>
      <c r="G4" s="54">
        <v>45028</v>
      </c>
      <c r="H4" s="54">
        <v>45098</v>
      </c>
      <c r="I4" s="55">
        <v>73400</v>
      </c>
      <c r="J4" s="55">
        <v>73400</v>
      </c>
      <c r="K4" s="53" t="s">
        <v>18</v>
      </c>
      <c r="L4" s="53" t="s">
        <v>19</v>
      </c>
      <c r="M4" s="53" t="s">
        <v>20</v>
      </c>
      <c r="N4" s="53" t="str">
        <f>VLOOKUP(E4,'[3]ESTADO DE CADA FACTURA'!$E$1:$O$13,11,0)</f>
        <v>Factura devuelta</v>
      </c>
      <c r="O4" s="53" t="s">
        <v>74</v>
      </c>
      <c r="P4" s="55">
        <v>0</v>
      </c>
      <c r="Q4" s="53"/>
      <c r="R4" s="53"/>
      <c r="S4" s="53"/>
      <c r="T4" s="53"/>
      <c r="U4" s="53" t="s">
        <v>75</v>
      </c>
      <c r="V4" s="54">
        <v>45028</v>
      </c>
      <c r="W4" s="54">
        <v>45569</v>
      </c>
      <c r="X4" s="54"/>
      <c r="Y4" s="54">
        <v>45617</v>
      </c>
      <c r="Z4" s="56">
        <v>99</v>
      </c>
      <c r="AA4" s="56" t="s">
        <v>84</v>
      </c>
      <c r="AB4" s="55">
        <v>73400</v>
      </c>
      <c r="AC4" s="55">
        <v>73400</v>
      </c>
      <c r="AD4" s="57" t="s">
        <v>85</v>
      </c>
      <c r="AE4" s="55">
        <v>73400</v>
      </c>
      <c r="AF4" s="55" t="s">
        <v>49</v>
      </c>
      <c r="AG4" s="57" t="s">
        <v>86</v>
      </c>
      <c r="AH4" s="55" t="s">
        <v>79</v>
      </c>
      <c r="AI4" s="55" t="s">
        <v>87</v>
      </c>
      <c r="AJ4" s="55" t="s">
        <v>81</v>
      </c>
      <c r="AK4" s="55"/>
      <c r="AL4" s="53"/>
      <c r="AM4" s="55">
        <v>73400</v>
      </c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</row>
    <row r="5" spans="1:52" x14ac:dyDescent="0.35">
      <c r="A5" s="53">
        <v>800058016</v>
      </c>
      <c r="B5" s="53" t="s">
        <v>71</v>
      </c>
      <c r="C5" s="53" t="s">
        <v>23</v>
      </c>
      <c r="D5" s="53">
        <v>21306</v>
      </c>
      <c r="E5" s="53" t="s">
        <v>88</v>
      </c>
      <c r="F5" s="53" t="s">
        <v>89</v>
      </c>
      <c r="G5" s="54">
        <v>45058</v>
      </c>
      <c r="H5" s="54">
        <v>45073</v>
      </c>
      <c r="I5" s="55">
        <v>622147</v>
      </c>
      <c r="J5" s="55">
        <v>622147</v>
      </c>
      <c r="K5" s="53" t="s">
        <v>18</v>
      </c>
      <c r="L5" s="53" t="s">
        <v>19</v>
      </c>
      <c r="M5" s="53" t="s">
        <v>24</v>
      </c>
      <c r="N5" s="53" t="str">
        <f>VLOOKUP(E5,'[3]ESTADO DE CADA FACTURA'!$E$1:$O$13,11,0)</f>
        <v>Factura devuelta</v>
      </c>
      <c r="O5" s="53" t="s">
        <v>74</v>
      </c>
      <c r="P5" s="55">
        <v>0</v>
      </c>
      <c r="Q5" s="53"/>
      <c r="R5" s="53"/>
      <c r="S5" s="53"/>
      <c r="T5" s="53"/>
      <c r="U5" s="53" t="s">
        <v>75</v>
      </c>
      <c r="V5" s="54">
        <v>45058</v>
      </c>
      <c r="W5" s="54">
        <v>45068</v>
      </c>
      <c r="X5" s="54">
        <v>45068</v>
      </c>
      <c r="Y5" s="54">
        <v>45069</v>
      </c>
      <c r="Z5" s="56">
        <v>647</v>
      </c>
      <c r="AA5" s="56" t="s">
        <v>90</v>
      </c>
      <c r="AB5" s="55">
        <v>622147</v>
      </c>
      <c r="AC5" s="55">
        <v>622147</v>
      </c>
      <c r="AD5" s="57" t="s">
        <v>91</v>
      </c>
      <c r="AE5" s="55">
        <v>622147</v>
      </c>
      <c r="AF5" s="55" t="s">
        <v>49</v>
      </c>
      <c r="AG5" s="57" t="s">
        <v>92</v>
      </c>
      <c r="AH5" s="55" t="s">
        <v>79</v>
      </c>
      <c r="AI5" s="55"/>
      <c r="AJ5" s="55" t="s">
        <v>93</v>
      </c>
      <c r="AK5" s="55" t="s">
        <v>94</v>
      </c>
      <c r="AL5" s="53"/>
      <c r="AM5" s="55">
        <v>622147</v>
      </c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</row>
    <row r="6" spans="1:52" x14ac:dyDescent="0.35">
      <c r="A6" s="53">
        <v>800058016</v>
      </c>
      <c r="B6" s="53" t="s">
        <v>71</v>
      </c>
      <c r="C6" s="53" t="s">
        <v>25</v>
      </c>
      <c r="D6" s="53">
        <v>63079</v>
      </c>
      <c r="E6" s="53" t="s">
        <v>95</v>
      </c>
      <c r="F6" s="53" t="s">
        <v>96</v>
      </c>
      <c r="G6" s="54">
        <v>45349</v>
      </c>
      <c r="H6" s="54">
        <v>45401</v>
      </c>
      <c r="I6" s="55">
        <v>636300</v>
      </c>
      <c r="J6" s="55">
        <v>636300</v>
      </c>
      <c r="K6" s="53" t="s">
        <v>18</v>
      </c>
      <c r="L6" s="53" t="s">
        <v>19</v>
      </c>
      <c r="M6" s="53" t="s">
        <v>26</v>
      </c>
      <c r="N6" s="53" t="str">
        <f>VLOOKUP(E6,'[3]ESTADO DE CADA FACTURA'!$E$1:$O$13,11,0)</f>
        <v>Factura devuelta</v>
      </c>
      <c r="O6" s="53" t="s">
        <v>74</v>
      </c>
      <c r="P6" s="55">
        <v>0</v>
      </c>
      <c r="Q6" s="53"/>
      <c r="R6" s="53"/>
      <c r="S6" s="53"/>
      <c r="T6" s="53"/>
      <c r="U6" s="53" t="s">
        <v>75</v>
      </c>
      <c r="V6" s="54">
        <v>45349</v>
      </c>
      <c r="W6" s="54">
        <v>45671</v>
      </c>
      <c r="X6" s="54"/>
      <c r="Y6" s="54">
        <v>45686</v>
      </c>
      <c r="Z6" s="56">
        <v>30</v>
      </c>
      <c r="AA6" s="56" t="s">
        <v>97</v>
      </c>
      <c r="AB6" s="55">
        <v>636300</v>
      </c>
      <c r="AC6" s="55">
        <v>636300</v>
      </c>
      <c r="AD6" s="57" t="s">
        <v>98</v>
      </c>
      <c r="AE6" s="55">
        <v>636300</v>
      </c>
      <c r="AF6" s="55" t="s">
        <v>49</v>
      </c>
      <c r="AG6" s="57" t="s">
        <v>99</v>
      </c>
      <c r="AH6" s="55" t="s">
        <v>100</v>
      </c>
      <c r="AI6" s="55" t="s">
        <v>80</v>
      </c>
      <c r="AJ6" s="55" t="s">
        <v>81</v>
      </c>
      <c r="AK6" s="55"/>
      <c r="AL6" s="53"/>
      <c r="AM6" s="55">
        <v>636300</v>
      </c>
      <c r="AN6" s="53"/>
      <c r="AO6" s="53"/>
      <c r="AP6" s="53"/>
      <c r="AQ6" s="53"/>
      <c r="AR6" s="53"/>
      <c r="AS6" s="53"/>
      <c r="AT6" s="53"/>
      <c r="AU6" s="53"/>
      <c r="AV6" s="53"/>
      <c r="AW6" s="53"/>
      <c r="AX6" s="53"/>
      <c r="AY6" s="53"/>
      <c r="AZ6" s="53"/>
    </row>
    <row r="7" spans="1:52" x14ac:dyDescent="0.35">
      <c r="A7" s="53">
        <v>800058016</v>
      </c>
      <c r="B7" s="53" t="s">
        <v>71</v>
      </c>
      <c r="C7" s="53" t="s">
        <v>27</v>
      </c>
      <c r="D7" s="53">
        <v>728</v>
      </c>
      <c r="E7" s="53" t="s">
        <v>101</v>
      </c>
      <c r="F7" s="53" t="s">
        <v>102</v>
      </c>
      <c r="G7" s="54">
        <v>45364</v>
      </c>
      <c r="H7" s="54">
        <v>45385</v>
      </c>
      <c r="I7" s="55">
        <v>604700</v>
      </c>
      <c r="J7" s="55">
        <v>604700</v>
      </c>
      <c r="K7" s="53" t="s">
        <v>18</v>
      </c>
      <c r="L7" s="53" t="s">
        <v>19</v>
      </c>
      <c r="M7" s="53" t="s">
        <v>20</v>
      </c>
      <c r="N7" s="53" t="str">
        <f>VLOOKUP(E7,'[3]ESTADO DE CADA FACTURA'!$E$1:$O$13,11,0)</f>
        <v>Factura devuelta</v>
      </c>
      <c r="O7" s="53" t="s">
        <v>74</v>
      </c>
      <c r="P7" s="55">
        <v>0</v>
      </c>
      <c r="Q7" s="53"/>
      <c r="R7" s="53"/>
      <c r="S7" s="53"/>
      <c r="T7" s="53"/>
      <c r="U7" s="53" t="s">
        <v>75</v>
      </c>
      <c r="V7" s="54">
        <v>45364</v>
      </c>
      <c r="W7" s="54">
        <v>45365</v>
      </c>
      <c r="X7" s="54"/>
      <c r="Y7" s="54">
        <v>45376</v>
      </c>
      <c r="Z7" s="56">
        <v>340</v>
      </c>
      <c r="AA7" s="56" t="s">
        <v>76</v>
      </c>
      <c r="AB7" s="55">
        <v>604700</v>
      </c>
      <c r="AC7" s="55">
        <v>604700</v>
      </c>
      <c r="AD7" s="57" t="s">
        <v>103</v>
      </c>
      <c r="AE7" s="55">
        <v>604700</v>
      </c>
      <c r="AF7" s="55" t="s">
        <v>49</v>
      </c>
      <c r="AG7" s="57" t="s">
        <v>103</v>
      </c>
      <c r="AH7" s="55" t="s">
        <v>79</v>
      </c>
      <c r="AI7" s="55" t="s">
        <v>81</v>
      </c>
      <c r="AJ7" s="55" t="s">
        <v>81</v>
      </c>
      <c r="AK7" s="55"/>
      <c r="AL7" s="53"/>
      <c r="AM7" s="55">
        <v>604700</v>
      </c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</row>
    <row r="8" spans="1:52" x14ac:dyDescent="0.35">
      <c r="A8" s="53">
        <v>800058016</v>
      </c>
      <c r="B8" s="53" t="s">
        <v>71</v>
      </c>
      <c r="C8" s="53" t="s">
        <v>27</v>
      </c>
      <c r="D8" s="53">
        <v>729</v>
      </c>
      <c r="E8" s="53" t="s">
        <v>104</v>
      </c>
      <c r="F8" s="53" t="s">
        <v>105</v>
      </c>
      <c r="G8" s="54">
        <v>45364</v>
      </c>
      <c r="H8" s="54">
        <v>45385</v>
      </c>
      <c r="I8" s="55">
        <v>248000</v>
      </c>
      <c r="J8" s="55">
        <v>248000</v>
      </c>
      <c r="K8" s="53" t="s">
        <v>18</v>
      </c>
      <c r="L8" s="53" t="s">
        <v>19</v>
      </c>
      <c r="M8" s="53" t="s">
        <v>20</v>
      </c>
      <c r="N8" s="53" t="str">
        <f>VLOOKUP(E8,'[3]ESTADO DE CADA FACTURA'!$E$1:$O$13,11,0)</f>
        <v>Factura devuelta</v>
      </c>
      <c r="O8" s="53" t="s">
        <v>74</v>
      </c>
      <c r="P8" s="55">
        <v>0</v>
      </c>
      <c r="Q8" s="53"/>
      <c r="R8" s="53"/>
      <c r="S8" s="53"/>
      <c r="T8" s="53"/>
      <c r="U8" s="53" t="s">
        <v>75</v>
      </c>
      <c r="V8" s="54">
        <v>45364</v>
      </c>
      <c r="W8" s="54">
        <v>45365</v>
      </c>
      <c r="X8" s="54"/>
      <c r="Y8" s="54">
        <v>45376</v>
      </c>
      <c r="Z8" s="56">
        <v>340</v>
      </c>
      <c r="AA8" s="56" t="s">
        <v>76</v>
      </c>
      <c r="AB8" s="55">
        <v>248000</v>
      </c>
      <c r="AC8" s="55">
        <v>248000</v>
      </c>
      <c r="AD8" s="57" t="s">
        <v>103</v>
      </c>
      <c r="AE8" s="55">
        <v>248000</v>
      </c>
      <c r="AF8" s="55" t="s">
        <v>49</v>
      </c>
      <c r="AG8" s="57" t="s">
        <v>103</v>
      </c>
      <c r="AH8" s="55" t="s">
        <v>79</v>
      </c>
      <c r="AI8" s="55" t="s">
        <v>81</v>
      </c>
      <c r="AJ8" s="55" t="s">
        <v>81</v>
      </c>
      <c r="AK8" s="55"/>
      <c r="AL8" s="53"/>
      <c r="AM8" s="55">
        <v>248000</v>
      </c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</row>
    <row r="9" spans="1:52" x14ac:dyDescent="0.35">
      <c r="A9" s="53">
        <v>800058016</v>
      </c>
      <c r="B9" s="53" t="s">
        <v>71</v>
      </c>
      <c r="C9" s="53" t="s">
        <v>27</v>
      </c>
      <c r="D9" s="53">
        <v>730</v>
      </c>
      <c r="E9" s="53" t="s">
        <v>106</v>
      </c>
      <c r="F9" s="53" t="s">
        <v>107</v>
      </c>
      <c r="G9" s="54">
        <v>45364</v>
      </c>
      <c r="H9" s="54">
        <v>45385</v>
      </c>
      <c r="I9" s="55">
        <v>77700</v>
      </c>
      <c r="J9" s="55">
        <v>77700</v>
      </c>
      <c r="K9" s="53" t="s">
        <v>18</v>
      </c>
      <c r="L9" s="53" t="s">
        <v>19</v>
      </c>
      <c r="M9" s="53" t="s">
        <v>20</v>
      </c>
      <c r="N9" s="53" t="str">
        <f>VLOOKUP(E9,'[3]ESTADO DE CADA FACTURA'!$E$1:$O$13,11,0)</f>
        <v>Factura devuelta</v>
      </c>
      <c r="O9" s="53" t="s">
        <v>74</v>
      </c>
      <c r="P9" s="55">
        <v>0</v>
      </c>
      <c r="Q9" s="53"/>
      <c r="R9" s="53"/>
      <c r="S9" s="53"/>
      <c r="T9" s="53"/>
      <c r="U9" s="53" t="s">
        <v>75</v>
      </c>
      <c r="V9" s="54">
        <v>45364</v>
      </c>
      <c r="W9" s="54">
        <v>45365</v>
      </c>
      <c r="X9" s="54"/>
      <c r="Y9" s="54">
        <v>45376</v>
      </c>
      <c r="Z9" s="56">
        <v>340</v>
      </c>
      <c r="AA9" s="56" t="s">
        <v>76</v>
      </c>
      <c r="AB9" s="55">
        <v>77700</v>
      </c>
      <c r="AC9" s="55">
        <v>77700</v>
      </c>
      <c r="AD9" s="57" t="s">
        <v>108</v>
      </c>
      <c r="AE9" s="55">
        <v>77700</v>
      </c>
      <c r="AF9" s="55" t="s">
        <v>49</v>
      </c>
      <c r="AG9" s="57" t="s">
        <v>103</v>
      </c>
      <c r="AH9" s="55" t="s">
        <v>79</v>
      </c>
      <c r="AI9" s="55" t="s">
        <v>81</v>
      </c>
      <c r="AJ9" s="55" t="s">
        <v>81</v>
      </c>
      <c r="AK9" s="55"/>
      <c r="AL9" s="53"/>
      <c r="AM9" s="55">
        <v>77700</v>
      </c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</row>
    <row r="10" spans="1:52" x14ac:dyDescent="0.35">
      <c r="A10" s="53">
        <v>800058016</v>
      </c>
      <c r="B10" s="53" t="s">
        <v>71</v>
      </c>
      <c r="C10" s="53" t="s">
        <v>27</v>
      </c>
      <c r="D10" s="53">
        <v>731</v>
      </c>
      <c r="E10" s="53" t="s">
        <v>109</v>
      </c>
      <c r="F10" s="53" t="s">
        <v>110</v>
      </c>
      <c r="G10" s="54">
        <v>45365</v>
      </c>
      <c r="H10" s="54">
        <v>45385</v>
      </c>
      <c r="I10" s="55">
        <v>70100</v>
      </c>
      <c r="J10" s="55">
        <v>70100</v>
      </c>
      <c r="K10" s="53" t="s">
        <v>18</v>
      </c>
      <c r="L10" s="53" t="s">
        <v>19</v>
      </c>
      <c r="M10" s="53" t="s">
        <v>20</v>
      </c>
      <c r="N10" s="53" t="str">
        <f>VLOOKUP(E10,'[3]ESTADO DE CADA FACTURA'!$E$1:$O$13,11,0)</f>
        <v>Factura devuelta</v>
      </c>
      <c r="O10" s="53" t="s">
        <v>74</v>
      </c>
      <c r="P10" s="55">
        <v>0</v>
      </c>
      <c r="Q10" s="53"/>
      <c r="R10" s="53"/>
      <c r="S10" s="53"/>
      <c r="T10" s="53"/>
      <c r="U10" s="53" t="s">
        <v>75</v>
      </c>
      <c r="V10" s="54">
        <v>45365</v>
      </c>
      <c r="W10" s="54">
        <v>45366</v>
      </c>
      <c r="X10" s="54"/>
      <c r="Y10" s="54">
        <v>45376</v>
      </c>
      <c r="Z10" s="56">
        <v>340</v>
      </c>
      <c r="AA10" s="56" t="s">
        <v>76</v>
      </c>
      <c r="AB10" s="55">
        <v>70100</v>
      </c>
      <c r="AC10" s="55">
        <v>70100</v>
      </c>
      <c r="AD10" s="57" t="s">
        <v>103</v>
      </c>
      <c r="AE10" s="55">
        <v>70100</v>
      </c>
      <c r="AF10" s="55" t="s">
        <v>49</v>
      </c>
      <c r="AG10" s="57" t="s">
        <v>103</v>
      </c>
      <c r="AH10" s="55" t="s">
        <v>79</v>
      </c>
      <c r="AI10" s="55" t="s">
        <v>81</v>
      </c>
      <c r="AJ10" s="55" t="s">
        <v>81</v>
      </c>
      <c r="AK10" s="55"/>
      <c r="AL10" s="53"/>
      <c r="AM10" s="55">
        <v>70100</v>
      </c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</row>
    <row r="11" spans="1:52" x14ac:dyDescent="0.35">
      <c r="A11" s="53">
        <v>800058016</v>
      </c>
      <c r="B11" s="53" t="s">
        <v>71</v>
      </c>
      <c r="C11" s="53" t="s">
        <v>28</v>
      </c>
      <c r="D11" s="53">
        <v>137356</v>
      </c>
      <c r="E11" s="53" t="s">
        <v>111</v>
      </c>
      <c r="F11" s="53" t="s">
        <v>112</v>
      </c>
      <c r="G11" s="54">
        <v>45366</v>
      </c>
      <c r="H11" s="54">
        <v>45385</v>
      </c>
      <c r="I11" s="55">
        <v>73600</v>
      </c>
      <c r="J11" s="55">
        <v>73600</v>
      </c>
      <c r="K11" s="53" t="s">
        <v>18</v>
      </c>
      <c r="L11" s="53" t="s">
        <v>19</v>
      </c>
      <c r="M11" s="53" t="s">
        <v>20</v>
      </c>
      <c r="N11" s="53" t="str">
        <f>VLOOKUP(E11,'[3]ESTADO DE CADA FACTURA'!$E$1:$O$13,11,0)</f>
        <v>Factura devuelta</v>
      </c>
      <c r="O11" s="53" t="s">
        <v>74</v>
      </c>
      <c r="P11" s="55">
        <v>0</v>
      </c>
      <c r="Q11" s="53"/>
      <c r="R11" s="53"/>
      <c r="S11" s="53"/>
      <c r="T11" s="53"/>
      <c r="U11" s="53" t="s">
        <v>75</v>
      </c>
      <c r="V11" s="54">
        <v>45366</v>
      </c>
      <c r="W11" s="54">
        <v>45366</v>
      </c>
      <c r="X11" s="54"/>
      <c r="Y11" s="54">
        <v>45376</v>
      </c>
      <c r="Z11" s="56">
        <v>340</v>
      </c>
      <c r="AA11" s="56" t="s">
        <v>76</v>
      </c>
      <c r="AB11" s="55">
        <v>73600</v>
      </c>
      <c r="AC11" s="55">
        <v>73600</v>
      </c>
      <c r="AD11" s="57" t="s">
        <v>103</v>
      </c>
      <c r="AE11" s="55">
        <v>73600</v>
      </c>
      <c r="AF11" s="55" t="s">
        <v>49</v>
      </c>
      <c r="AG11" s="57" t="s">
        <v>103</v>
      </c>
      <c r="AH11" s="55" t="s">
        <v>79</v>
      </c>
      <c r="AI11" s="55" t="s">
        <v>81</v>
      </c>
      <c r="AJ11" s="55" t="s">
        <v>81</v>
      </c>
      <c r="AK11" s="55"/>
      <c r="AL11" s="53"/>
      <c r="AM11" s="55">
        <v>73600</v>
      </c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</row>
    <row r="12" spans="1:52" x14ac:dyDescent="0.35">
      <c r="A12" s="53">
        <v>800058016</v>
      </c>
      <c r="B12" s="53" t="s">
        <v>71</v>
      </c>
      <c r="C12" s="53" t="s">
        <v>29</v>
      </c>
      <c r="D12" s="53">
        <v>168362</v>
      </c>
      <c r="E12" s="53" t="s">
        <v>113</v>
      </c>
      <c r="F12" s="53" t="s">
        <v>114</v>
      </c>
      <c r="G12" s="54">
        <v>45497</v>
      </c>
      <c r="H12" s="54">
        <v>45548</v>
      </c>
      <c r="I12" s="55">
        <v>8042169</v>
      </c>
      <c r="J12" s="55">
        <v>8042169</v>
      </c>
      <c r="K12" s="53" t="s">
        <v>18</v>
      </c>
      <c r="L12" s="53" t="s">
        <v>19</v>
      </c>
      <c r="M12" s="53" t="s">
        <v>24</v>
      </c>
      <c r="N12" s="53" t="str">
        <f>VLOOKUP(E12,'[3]ESTADO DE CADA FACTURA'!$E$1:$O$13,11,0)</f>
        <v>Factura devuelta</v>
      </c>
      <c r="O12" s="53" t="s">
        <v>74</v>
      </c>
      <c r="P12" s="55">
        <v>0</v>
      </c>
      <c r="Q12" s="53"/>
      <c r="R12" s="53"/>
      <c r="S12" s="53"/>
      <c r="T12" s="53"/>
      <c r="U12" s="53" t="s">
        <v>75</v>
      </c>
      <c r="V12" s="54">
        <v>45497</v>
      </c>
      <c r="W12" s="54">
        <v>45540</v>
      </c>
      <c r="X12" s="54"/>
      <c r="Y12" s="54">
        <v>45552</v>
      </c>
      <c r="Z12" s="56">
        <v>164</v>
      </c>
      <c r="AA12" s="56" t="s">
        <v>84</v>
      </c>
      <c r="AB12" s="55">
        <v>8042169</v>
      </c>
      <c r="AC12" s="55">
        <v>8042169</v>
      </c>
      <c r="AD12" s="57" t="s">
        <v>115</v>
      </c>
      <c r="AE12" s="55">
        <v>8042169</v>
      </c>
      <c r="AF12" s="55" t="s">
        <v>49</v>
      </c>
      <c r="AG12" s="57" t="s">
        <v>116</v>
      </c>
      <c r="AH12" s="55" t="s">
        <v>100</v>
      </c>
      <c r="AI12" s="55" t="s">
        <v>117</v>
      </c>
      <c r="AJ12" s="55" t="s">
        <v>118</v>
      </c>
      <c r="AK12" s="55"/>
      <c r="AL12" s="53"/>
      <c r="AM12" s="55">
        <v>8042169</v>
      </c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</row>
    <row r="13" spans="1:52" x14ac:dyDescent="0.35">
      <c r="A13" s="53">
        <v>800058016</v>
      </c>
      <c r="B13" s="53" t="s">
        <v>71</v>
      </c>
      <c r="C13" s="53" t="s">
        <v>29</v>
      </c>
      <c r="D13" s="53">
        <v>168363</v>
      </c>
      <c r="E13" s="53" t="s">
        <v>119</v>
      </c>
      <c r="F13" s="53" t="s">
        <v>120</v>
      </c>
      <c r="G13" s="54">
        <v>45497</v>
      </c>
      <c r="H13" s="54">
        <v>45548</v>
      </c>
      <c r="I13" s="55">
        <v>3989767</v>
      </c>
      <c r="J13" s="55">
        <v>3989767</v>
      </c>
      <c r="K13" s="53" t="s">
        <v>18</v>
      </c>
      <c r="L13" s="53" t="s">
        <v>19</v>
      </c>
      <c r="M13" s="53" t="s">
        <v>24</v>
      </c>
      <c r="N13" s="53" t="str">
        <f>VLOOKUP(E13,'[3]ESTADO DE CADA FACTURA'!$E$1:$O$13,11,0)</f>
        <v>Factura devuelta</v>
      </c>
      <c r="O13" s="53" t="s">
        <v>74</v>
      </c>
      <c r="P13" s="55">
        <v>0</v>
      </c>
      <c r="Q13" s="53"/>
      <c r="R13" s="53"/>
      <c r="S13" s="53"/>
      <c r="T13" s="53"/>
      <c r="U13" s="53" t="s">
        <v>75</v>
      </c>
      <c r="V13" s="54">
        <v>45497</v>
      </c>
      <c r="W13" s="54">
        <v>45545</v>
      </c>
      <c r="X13" s="54"/>
      <c r="Y13" s="54">
        <v>45554</v>
      </c>
      <c r="Z13" s="56">
        <v>162</v>
      </c>
      <c r="AA13" s="56" t="s">
        <v>84</v>
      </c>
      <c r="AB13" s="55">
        <v>3989767</v>
      </c>
      <c r="AC13" s="55">
        <v>3989767</v>
      </c>
      <c r="AD13" s="57" t="s">
        <v>121</v>
      </c>
      <c r="AE13" s="55">
        <v>3989767</v>
      </c>
      <c r="AF13" s="55" t="s">
        <v>49</v>
      </c>
      <c r="AG13" s="57" t="s">
        <v>122</v>
      </c>
      <c r="AH13" s="55" t="s">
        <v>79</v>
      </c>
      <c r="AI13" s="55" t="s">
        <v>123</v>
      </c>
      <c r="AJ13" s="55" t="s">
        <v>118</v>
      </c>
      <c r="AK13" s="55"/>
      <c r="AL13" s="53"/>
      <c r="AM13" s="55">
        <v>3989767</v>
      </c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</row>
    <row r="14" spans="1:52" x14ac:dyDescent="0.35">
      <c r="J14" s="58"/>
    </row>
  </sheetData>
  <autoFilter ref="A2:AZ2" xr:uid="{36DF874D-5861-4205-AB4A-4C7B74769A93}">
    <sortState xmlns:xlrd2="http://schemas.microsoft.com/office/spreadsheetml/2017/richdata2" ref="A3:AZ13">
      <sortCondition ref="G2"/>
    </sortState>
  </autoFilter>
  <conditionalFormatting sqref="E3:E13">
    <cfRule type="duplicateValues" dxfId="1" priority="2"/>
  </conditionalFormatting>
  <conditionalFormatting sqref="F3:F13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AA912-893A-420C-8D0D-54AA8A14C7B8}">
  <dimension ref="B1:J42"/>
  <sheetViews>
    <sheetView showGridLines="0" tabSelected="1" topLeftCell="A9" zoomScaleNormal="100" workbookViewId="0">
      <selection activeCell="I20" sqref="I20"/>
    </sheetView>
  </sheetViews>
  <sheetFormatPr baseColWidth="10" defaultColWidth="10.90625" defaultRowHeight="12.5" x14ac:dyDescent="0.25"/>
  <cols>
    <col min="1" max="1" width="1" style="59" customWidth="1"/>
    <col min="2" max="2" width="10.90625" style="59"/>
    <col min="3" max="3" width="17.54296875" style="59" customWidth="1"/>
    <col min="4" max="4" width="11.54296875" style="59" customWidth="1"/>
    <col min="5" max="8" width="10.90625" style="59"/>
    <col min="9" max="9" width="22.54296875" style="59" customWidth="1"/>
    <col min="10" max="10" width="14" style="59" customWidth="1"/>
    <col min="11" max="11" width="1.81640625" style="59" customWidth="1"/>
    <col min="12" max="16384" width="10.90625" style="59"/>
  </cols>
  <sheetData>
    <row r="1" spans="2:10" ht="6" customHeight="1" thickBot="1" x14ac:dyDescent="0.3"/>
    <row r="2" spans="2:10" ht="19.5" customHeight="1" x14ac:dyDescent="0.25">
      <c r="B2" s="60"/>
      <c r="C2" s="61"/>
      <c r="D2" s="112" t="s">
        <v>124</v>
      </c>
      <c r="E2" s="113"/>
      <c r="F2" s="113"/>
      <c r="G2" s="113"/>
      <c r="H2" s="113"/>
      <c r="I2" s="114"/>
      <c r="J2" s="118" t="s">
        <v>13</v>
      </c>
    </row>
    <row r="3" spans="2:10" ht="15.75" customHeight="1" thickBot="1" x14ac:dyDescent="0.3">
      <c r="B3" s="62"/>
      <c r="C3" s="63"/>
      <c r="D3" s="115"/>
      <c r="E3" s="116"/>
      <c r="F3" s="116"/>
      <c r="G3" s="116"/>
      <c r="H3" s="116"/>
      <c r="I3" s="117"/>
      <c r="J3" s="119"/>
    </row>
    <row r="4" spans="2:10" ht="13" x14ac:dyDescent="0.25">
      <c r="B4" s="62"/>
      <c r="C4" s="63"/>
      <c r="D4" s="64"/>
      <c r="E4" s="65"/>
      <c r="F4" s="65"/>
      <c r="G4" s="65"/>
      <c r="H4" s="65"/>
      <c r="I4" s="66"/>
      <c r="J4" s="67"/>
    </row>
    <row r="5" spans="2:10" ht="13" x14ac:dyDescent="0.25">
      <c r="B5" s="62"/>
      <c r="C5" s="63"/>
      <c r="D5" s="68" t="s">
        <v>125</v>
      </c>
      <c r="E5" s="69"/>
      <c r="F5" s="69"/>
      <c r="G5" s="69"/>
      <c r="H5" s="69"/>
      <c r="I5" s="70"/>
      <c r="J5" s="70" t="s">
        <v>126</v>
      </c>
    </row>
    <row r="6" spans="2:10" ht="13.5" thickBot="1" x14ac:dyDescent="0.3">
      <c r="B6" s="71"/>
      <c r="C6" s="72"/>
      <c r="D6" s="73"/>
      <c r="E6" s="74"/>
      <c r="F6" s="74"/>
      <c r="G6" s="74"/>
      <c r="H6" s="74"/>
      <c r="I6" s="75"/>
      <c r="J6" s="76"/>
    </row>
    <row r="7" spans="2:10" x14ac:dyDescent="0.25">
      <c r="B7" s="77"/>
      <c r="J7" s="78"/>
    </row>
    <row r="8" spans="2:10" x14ac:dyDescent="0.25">
      <c r="B8" s="77"/>
      <c r="J8" s="78"/>
    </row>
    <row r="9" spans="2:10" x14ac:dyDescent="0.25">
      <c r="B9" s="77"/>
      <c r="C9" s="59" t="str">
        <f ca="1">+CONCATENATE("Santiago de Cali, ",TEXT(TODAY(),"MMMM DD YYYY"))</f>
        <v>Santiago de Cali, abril 08 2025</v>
      </c>
      <c r="J9" s="78"/>
    </row>
    <row r="10" spans="2:10" ht="13" x14ac:dyDescent="0.3">
      <c r="B10" s="77"/>
      <c r="C10" s="79"/>
      <c r="E10" s="80"/>
      <c r="H10" s="81"/>
      <c r="J10" s="78"/>
    </row>
    <row r="11" spans="2:10" x14ac:dyDescent="0.25">
      <c r="B11" s="77"/>
      <c r="J11" s="78"/>
    </row>
    <row r="12" spans="2:10" ht="13" x14ac:dyDescent="0.3">
      <c r="B12" s="77"/>
      <c r="C12" s="79" t="s">
        <v>155</v>
      </c>
      <c r="J12" s="78"/>
    </row>
    <row r="13" spans="2:10" ht="13" x14ac:dyDescent="0.3">
      <c r="B13" s="77"/>
      <c r="C13" s="79" t="s">
        <v>156</v>
      </c>
      <c r="J13" s="78"/>
    </row>
    <row r="14" spans="2:10" x14ac:dyDescent="0.25">
      <c r="B14" s="77"/>
      <c r="J14" s="78"/>
    </row>
    <row r="15" spans="2:10" x14ac:dyDescent="0.25">
      <c r="B15" s="77"/>
      <c r="C15" s="59" t="s">
        <v>158</v>
      </c>
      <c r="J15" s="78"/>
    </row>
    <row r="16" spans="2:10" x14ac:dyDescent="0.25">
      <c r="B16" s="77"/>
      <c r="C16" s="82"/>
      <c r="J16" s="78"/>
    </row>
    <row r="17" spans="2:10" ht="13" x14ac:dyDescent="0.25">
      <c r="B17" s="77"/>
      <c r="C17" s="59" t="s">
        <v>157</v>
      </c>
      <c r="D17" s="80"/>
      <c r="H17" s="83" t="s">
        <v>127</v>
      </c>
      <c r="I17" s="84" t="s">
        <v>128</v>
      </c>
      <c r="J17" s="78"/>
    </row>
    <row r="18" spans="2:10" ht="13" x14ac:dyDescent="0.3">
      <c r="B18" s="77"/>
      <c r="C18" s="79" t="s">
        <v>129</v>
      </c>
      <c r="D18" s="79"/>
      <c r="E18" s="79"/>
      <c r="F18" s="79"/>
      <c r="H18" s="85">
        <v>11</v>
      </c>
      <c r="I18" s="86">
        <v>14663183</v>
      </c>
      <c r="J18" s="78"/>
    </row>
    <row r="19" spans="2:10" x14ac:dyDescent="0.25">
      <c r="B19" s="77"/>
      <c r="C19" s="59" t="s">
        <v>130</v>
      </c>
      <c r="H19" s="87">
        <v>0</v>
      </c>
      <c r="I19" s="88">
        <v>0</v>
      </c>
      <c r="J19" s="78"/>
    </row>
    <row r="20" spans="2:10" x14ac:dyDescent="0.25">
      <c r="B20" s="77"/>
      <c r="C20" s="59" t="s">
        <v>131</v>
      </c>
      <c r="H20" s="87">
        <v>11</v>
      </c>
      <c r="I20" s="88">
        <v>14663183</v>
      </c>
      <c r="J20" s="78"/>
    </row>
    <row r="21" spans="2:10" x14ac:dyDescent="0.25">
      <c r="B21" s="77"/>
      <c r="C21" s="59" t="s">
        <v>132</v>
      </c>
      <c r="H21" s="87">
        <v>0</v>
      </c>
      <c r="I21" s="88">
        <v>0</v>
      </c>
      <c r="J21" s="78"/>
    </row>
    <row r="22" spans="2:10" x14ac:dyDescent="0.25">
      <c r="B22" s="77"/>
      <c r="C22" s="59" t="s">
        <v>133</v>
      </c>
      <c r="H22" s="87">
        <v>0</v>
      </c>
      <c r="I22" s="88">
        <v>0</v>
      </c>
      <c r="J22" s="78"/>
    </row>
    <row r="23" spans="2:10" x14ac:dyDescent="0.25">
      <c r="B23" s="77"/>
      <c r="C23" s="59" t="s">
        <v>134</v>
      </c>
      <c r="H23" s="87">
        <v>0</v>
      </c>
      <c r="I23" s="88">
        <v>0</v>
      </c>
      <c r="J23" s="78"/>
    </row>
    <row r="24" spans="2:10" ht="13" thickBot="1" x14ac:dyDescent="0.3">
      <c r="B24" s="77"/>
      <c r="C24" s="59" t="s">
        <v>135</v>
      </c>
      <c r="H24" s="89">
        <v>0</v>
      </c>
      <c r="I24" s="90">
        <v>0</v>
      </c>
      <c r="J24" s="78"/>
    </row>
    <row r="25" spans="2:10" ht="13" x14ac:dyDescent="0.3">
      <c r="B25" s="77"/>
      <c r="C25" s="79" t="s">
        <v>136</v>
      </c>
      <c r="D25" s="79"/>
      <c r="E25" s="79"/>
      <c r="F25" s="79"/>
      <c r="H25" s="85">
        <f>H19+H20+H21+H22+H24+H23</f>
        <v>11</v>
      </c>
      <c r="I25" s="86">
        <f>I19+I20+I21+I22+I24+I23</f>
        <v>14663183</v>
      </c>
      <c r="J25" s="78"/>
    </row>
    <row r="26" spans="2:10" x14ac:dyDescent="0.25">
      <c r="B26" s="77"/>
      <c r="C26" s="59" t="s">
        <v>137</v>
      </c>
      <c r="H26" s="87">
        <v>0</v>
      </c>
      <c r="I26" s="88">
        <v>0</v>
      </c>
      <c r="J26" s="78"/>
    </row>
    <row r="27" spans="2:10" ht="13" thickBot="1" x14ac:dyDescent="0.3">
      <c r="B27" s="77"/>
      <c r="C27" s="59" t="s">
        <v>63</v>
      </c>
      <c r="H27" s="89">
        <v>0</v>
      </c>
      <c r="I27" s="90">
        <v>0</v>
      </c>
      <c r="J27" s="78"/>
    </row>
    <row r="28" spans="2:10" ht="13" x14ac:dyDescent="0.3">
      <c r="B28" s="77"/>
      <c r="C28" s="79" t="s">
        <v>138</v>
      </c>
      <c r="D28" s="79"/>
      <c r="E28" s="79"/>
      <c r="F28" s="79"/>
      <c r="H28" s="85">
        <f>H26+H27</f>
        <v>0</v>
      </c>
      <c r="I28" s="86">
        <f>I26+I27</f>
        <v>0</v>
      </c>
      <c r="J28" s="78"/>
    </row>
    <row r="29" spans="2:10" ht="13.5" thickBot="1" x14ac:dyDescent="0.35">
      <c r="B29" s="77"/>
      <c r="C29" s="59" t="s">
        <v>139</v>
      </c>
      <c r="D29" s="79"/>
      <c r="E29" s="79"/>
      <c r="F29" s="79"/>
      <c r="H29" s="89">
        <v>0</v>
      </c>
      <c r="I29" s="90">
        <v>0</v>
      </c>
      <c r="J29" s="78"/>
    </row>
    <row r="30" spans="2:10" ht="13" x14ac:dyDescent="0.3">
      <c r="B30" s="77"/>
      <c r="C30" s="79" t="s">
        <v>140</v>
      </c>
      <c r="D30" s="79"/>
      <c r="E30" s="79"/>
      <c r="F30" s="79"/>
      <c r="H30" s="87">
        <f>H29</f>
        <v>0</v>
      </c>
      <c r="I30" s="88">
        <f>I29</f>
        <v>0</v>
      </c>
      <c r="J30" s="78"/>
    </row>
    <row r="31" spans="2:10" ht="13" x14ac:dyDescent="0.3">
      <c r="B31" s="77"/>
      <c r="C31" s="79"/>
      <c r="D31" s="79"/>
      <c r="E31" s="79"/>
      <c r="F31" s="79"/>
      <c r="H31" s="91"/>
      <c r="I31" s="86"/>
      <c r="J31" s="78"/>
    </row>
    <row r="32" spans="2:10" ht="13.5" thickBot="1" x14ac:dyDescent="0.35">
      <c r="B32" s="77"/>
      <c r="C32" s="79" t="s">
        <v>141</v>
      </c>
      <c r="D32" s="79"/>
      <c r="H32" s="92">
        <f>H25+H28+H30</f>
        <v>11</v>
      </c>
      <c r="I32" s="93">
        <f>I25+I28+I30</f>
        <v>14663183</v>
      </c>
      <c r="J32" s="78"/>
    </row>
    <row r="33" spans="2:10" ht="13.5" thickTop="1" x14ac:dyDescent="0.3">
      <c r="B33" s="77"/>
      <c r="C33" s="79"/>
      <c r="D33" s="79"/>
      <c r="H33" s="94">
        <f>+H18-H32</f>
        <v>0</v>
      </c>
      <c r="I33" s="88">
        <f>+I18-I32</f>
        <v>0</v>
      </c>
      <c r="J33" s="78"/>
    </row>
    <row r="34" spans="2:10" x14ac:dyDescent="0.25">
      <c r="B34" s="77"/>
      <c r="G34" s="94"/>
      <c r="H34" s="94"/>
      <c r="I34" s="94"/>
      <c r="J34" s="78"/>
    </row>
    <row r="35" spans="2:10" ht="14.5" x14ac:dyDescent="0.35">
      <c r="B35" s="77"/>
      <c r="G35" s="94"/>
      <c r="H35"/>
      <c r="I35" s="94"/>
      <c r="J35" s="78"/>
    </row>
    <row r="36" spans="2:10" ht="13" x14ac:dyDescent="0.3">
      <c r="B36" s="77"/>
      <c r="C36" s="79"/>
      <c r="G36" s="94"/>
      <c r="H36" s="94"/>
      <c r="I36" s="94"/>
      <c r="J36" s="78"/>
    </row>
    <row r="37" spans="2:10" ht="13.5" thickBot="1" x14ac:dyDescent="0.35">
      <c r="B37" s="77"/>
      <c r="C37" s="95" t="s">
        <v>142</v>
      </c>
      <c r="D37" s="96"/>
      <c r="H37" s="95" t="s">
        <v>143</v>
      </c>
      <c r="I37" s="96"/>
      <c r="J37" s="78"/>
    </row>
    <row r="38" spans="2:10" ht="13" x14ac:dyDescent="0.3">
      <c r="B38" s="77"/>
      <c r="C38" s="79" t="s">
        <v>144</v>
      </c>
      <c r="D38" s="94"/>
      <c r="H38" s="97" t="s">
        <v>145</v>
      </c>
      <c r="I38" s="94"/>
      <c r="J38" s="78"/>
    </row>
    <row r="39" spans="2:10" ht="13" x14ac:dyDescent="0.3">
      <c r="B39" s="77"/>
      <c r="C39" s="79" t="s">
        <v>146</v>
      </c>
      <c r="H39" s="79" t="s">
        <v>147</v>
      </c>
      <c r="I39" s="94"/>
      <c r="J39" s="78"/>
    </row>
    <row r="40" spans="2:10" x14ac:dyDescent="0.25">
      <c r="B40" s="77"/>
      <c r="G40" s="94"/>
      <c r="H40" s="94"/>
      <c r="I40" s="94"/>
      <c r="J40" s="78"/>
    </row>
    <row r="41" spans="2:10" ht="12.75" customHeight="1" x14ac:dyDescent="0.25">
      <c r="B41" s="77"/>
      <c r="C41" s="120" t="s">
        <v>148</v>
      </c>
      <c r="D41" s="120"/>
      <c r="E41" s="120"/>
      <c r="F41" s="120"/>
      <c r="G41" s="120"/>
      <c r="H41" s="120"/>
      <c r="I41" s="120"/>
      <c r="J41" s="78"/>
    </row>
    <row r="42" spans="2:10" ht="18.75" customHeight="1" thickBot="1" x14ac:dyDescent="0.3">
      <c r="B42" s="98"/>
      <c r="C42" s="99"/>
      <c r="D42" s="99"/>
      <c r="E42" s="99"/>
      <c r="F42" s="99"/>
      <c r="G42" s="99"/>
      <c r="H42" s="99"/>
      <c r="I42" s="99"/>
      <c r="J42" s="100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425E7-7504-4399-8840-8360BE502C94}">
  <dimension ref="B1:J43"/>
  <sheetViews>
    <sheetView showGridLines="0" topLeftCell="A2" zoomScale="84" zoomScaleNormal="84" zoomScaleSheetLayoutView="100" workbookViewId="0">
      <selection activeCell="C11" sqref="C11"/>
    </sheetView>
  </sheetViews>
  <sheetFormatPr baseColWidth="10" defaultColWidth="11.453125" defaultRowHeight="12.5" x14ac:dyDescent="0.25"/>
  <cols>
    <col min="1" max="1" width="4.453125" style="59" customWidth="1"/>
    <col min="2" max="2" width="11.453125" style="59"/>
    <col min="3" max="3" width="12.81640625" style="59" customWidth="1"/>
    <col min="4" max="4" width="22" style="59" customWidth="1"/>
    <col min="5" max="8" width="11.453125" style="59"/>
    <col min="9" max="9" width="24.81640625" style="59" customWidth="1"/>
    <col min="10" max="10" width="12.54296875" style="59" customWidth="1"/>
    <col min="11" max="11" width="1.81640625" style="59" customWidth="1"/>
    <col min="12" max="16384" width="11.453125" style="59"/>
  </cols>
  <sheetData>
    <row r="1" spans="2:10" ht="18" customHeight="1" thickBot="1" x14ac:dyDescent="0.3"/>
    <row r="2" spans="2:10" ht="19.5" customHeight="1" x14ac:dyDescent="0.25">
      <c r="B2" s="60"/>
      <c r="C2" s="61"/>
      <c r="D2" s="112" t="s">
        <v>149</v>
      </c>
      <c r="E2" s="113"/>
      <c r="F2" s="113"/>
      <c r="G2" s="113"/>
      <c r="H2" s="113"/>
      <c r="I2" s="114"/>
      <c r="J2" s="118" t="s">
        <v>13</v>
      </c>
    </row>
    <row r="3" spans="2:10" ht="15.75" customHeight="1" thickBot="1" x14ac:dyDescent="0.3">
      <c r="B3" s="62"/>
      <c r="C3" s="63"/>
      <c r="D3" s="115"/>
      <c r="E3" s="116"/>
      <c r="F3" s="116"/>
      <c r="G3" s="116"/>
      <c r="H3" s="116"/>
      <c r="I3" s="117"/>
      <c r="J3" s="119"/>
    </row>
    <row r="4" spans="2:10" ht="13" x14ac:dyDescent="0.25">
      <c r="B4" s="62"/>
      <c r="C4" s="63"/>
      <c r="E4" s="65"/>
      <c r="F4" s="65"/>
      <c r="G4" s="65"/>
      <c r="H4" s="65"/>
      <c r="I4" s="66"/>
      <c r="J4" s="67"/>
    </row>
    <row r="5" spans="2:10" ht="13" x14ac:dyDescent="0.25">
      <c r="B5" s="62"/>
      <c r="C5" s="63"/>
      <c r="D5" s="121" t="s">
        <v>150</v>
      </c>
      <c r="E5" s="122"/>
      <c r="F5" s="122"/>
      <c r="G5" s="122"/>
      <c r="H5" s="122"/>
      <c r="I5" s="123"/>
      <c r="J5" s="70" t="s">
        <v>14</v>
      </c>
    </row>
    <row r="6" spans="2:10" ht="13.5" thickBot="1" x14ac:dyDescent="0.3">
      <c r="B6" s="71"/>
      <c r="C6" s="72"/>
      <c r="D6" s="73"/>
      <c r="E6" s="74"/>
      <c r="F6" s="74"/>
      <c r="G6" s="74"/>
      <c r="H6" s="74"/>
      <c r="I6" s="75"/>
      <c r="J6" s="76"/>
    </row>
    <row r="7" spans="2:10" x14ac:dyDescent="0.25">
      <c r="B7" s="77"/>
      <c r="J7" s="78"/>
    </row>
    <row r="8" spans="2:10" x14ac:dyDescent="0.25">
      <c r="B8" s="77"/>
      <c r="J8" s="78"/>
    </row>
    <row r="9" spans="2:10" x14ac:dyDescent="0.25">
      <c r="B9" s="77"/>
      <c r="C9" s="59" t="str">
        <f ca="1">+CONCATENATE("Santiago de Cali, ",TEXT(TODAY(),"MMMM DD YYYY"))</f>
        <v>Santiago de Cali, abril 08 2025</v>
      </c>
      <c r="D9" s="81"/>
      <c r="E9" s="80"/>
      <c r="J9" s="78"/>
    </row>
    <row r="10" spans="2:10" ht="13" x14ac:dyDescent="0.3">
      <c r="B10" s="77"/>
      <c r="C10" s="79"/>
      <c r="J10" s="78"/>
    </row>
    <row r="11" spans="2:10" ht="13" x14ac:dyDescent="0.3">
      <c r="B11" s="77"/>
      <c r="C11" s="79" t="str">
        <f>+'FOR-CSA-018'!C12</f>
        <v xml:space="preserve">Señores : EMPRESA SOCIAL DEL ESTADO METROSALUD              </v>
      </c>
      <c r="J11" s="78"/>
    </row>
    <row r="12" spans="2:10" ht="13" x14ac:dyDescent="0.3">
      <c r="B12" s="77"/>
      <c r="C12" s="79" t="str">
        <f>+'FOR-CSA-018'!C13</f>
        <v>NIT: 800058016</v>
      </c>
      <c r="J12" s="78"/>
    </row>
    <row r="13" spans="2:10" x14ac:dyDescent="0.25">
      <c r="B13" s="77"/>
      <c r="J13" s="78"/>
    </row>
    <row r="14" spans="2:10" x14ac:dyDescent="0.25">
      <c r="B14" s="77"/>
      <c r="C14" s="59" t="s">
        <v>151</v>
      </c>
      <c r="J14" s="78"/>
    </row>
    <row r="15" spans="2:10" x14ac:dyDescent="0.25">
      <c r="B15" s="77"/>
      <c r="C15" s="82"/>
      <c r="J15" s="78"/>
    </row>
    <row r="16" spans="2:10" ht="13" x14ac:dyDescent="0.3">
      <c r="B16" s="77"/>
      <c r="C16" s="101"/>
      <c r="D16" s="80"/>
      <c r="H16" s="102" t="s">
        <v>127</v>
      </c>
      <c r="I16" s="102" t="s">
        <v>128</v>
      </c>
      <c r="J16" s="78"/>
    </row>
    <row r="17" spans="2:10" ht="13" x14ac:dyDescent="0.3">
      <c r="B17" s="77"/>
      <c r="C17" s="79" t="s">
        <v>157</v>
      </c>
      <c r="D17" s="79"/>
      <c r="E17" s="79"/>
      <c r="F17" s="79"/>
      <c r="H17" s="103">
        <f>+SUM(H18:H23)</f>
        <v>11</v>
      </c>
      <c r="I17" s="104">
        <f>+SUM(I18:I23)</f>
        <v>14663183</v>
      </c>
      <c r="J17" s="78"/>
    </row>
    <row r="18" spans="2:10" x14ac:dyDescent="0.25">
      <c r="B18" s="77"/>
      <c r="C18" s="59" t="s">
        <v>130</v>
      </c>
      <c r="H18" s="105">
        <f>+'FOR-CSA-018'!H19</f>
        <v>0</v>
      </c>
      <c r="I18" s="106">
        <f>+'FOR-CSA-018'!I19</f>
        <v>0</v>
      </c>
      <c r="J18" s="78"/>
    </row>
    <row r="19" spans="2:10" x14ac:dyDescent="0.25">
      <c r="B19" s="77"/>
      <c r="C19" s="59" t="s">
        <v>131</v>
      </c>
      <c r="H19" s="105">
        <f>+'FOR-CSA-018'!H20</f>
        <v>11</v>
      </c>
      <c r="I19" s="106">
        <f>+'FOR-CSA-018'!I20</f>
        <v>14663183</v>
      </c>
      <c r="J19" s="78"/>
    </row>
    <row r="20" spans="2:10" x14ac:dyDescent="0.25">
      <c r="B20" s="77"/>
      <c r="C20" s="59" t="s">
        <v>132</v>
      </c>
      <c r="H20" s="105">
        <f>+'FOR-CSA-018'!H21</f>
        <v>0</v>
      </c>
      <c r="I20" s="106">
        <f>+'FOR-CSA-018'!I21</f>
        <v>0</v>
      </c>
      <c r="J20" s="78"/>
    </row>
    <row r="21" spans="2:10" x14ac:dyDescent="0.25">
      <c r="B21" s="77"/>
      <c r="C21" s="59" t="s">
        <v>133</v>
      </c>
      <c r="H21" s="105">
        <f>+'FOR-CSA-018'!H22</f>
        <v>0</v>
      </c>
      <c r="I21" s="106">
        <f>+'FOR-CSA-018'!I22</f>
        <v>0</v>
      </c>
      <c r="J21" s="78"/>
    </row>
    <row r="22" spans="2:10" x14ac:dyDescent="0.25">
      <c r="B22" s="77"/>
      <c r="C22" s="59" t="s">
        <v>134</v>
      </c>
      <c r="H22" s="105">
        <f>+'FOR-CSA-018'!H23</f>
        <v>0</v>
      </c>
      <c r="I22" s="106">
        <f>+'FOR-CSA-018'!I23</f>
        <v>0</v>
      </c>
      <c r="J22" s="78"/>
    </row>
    <row r="23" spans="2:10" x14ac:dyDescent="0.25">
      <c r="B23" s="77"/>
      <c r="C23" s="59" t="s">
        <v>152</v>
      </c>
      <c r="H23" s="105">
        <f>+'FOR-CSA-018'!H24</f>
        <v>0</v>
      </c>
      <c r="I23" s="106">
        <f>+'FOR-CSA-018'!I24</f>
        <v>0</v>
      </c>
      <c r="J23" s="78"/>
    </row>
    <row r="24" spans="2:10" ht="13" x14ac:dyDescent="0.3">
      <c r="B24" s="77"/>
      <c r="C24" s="79" t="s">
        <v>153</v>
      </c>
      <c r="D24" s="79"/>
      <c r="E24" s="79"/>
      <c r="F24" s="79"/>
      <c r="H24" s="103">
        <f>SUM(H18:H23)</f>
        <v>11</v>
      </c>
      <c r="I24" s="104">
        <f>+SUBTOTAL(9,I18:I23)</f>
        <v>14663183</v>
      </c>
      <c r="J24" s="78"/>
    </row>
    <row r="25" spans="2:10" ht="13.5" thickBot="1" x14ac:dyDescent="0.35">
      <c r="B25" s="77"/>
      <c r="C25" s="79"/>
      <c r="D25" s="79"/>
      <c r="H25" s="107"/>
      <c r="I25" s="108"/>
      <c r="J25" s="78"/>
    </row>
    <row r="26" spans="2:10" ht="13.5" thickTop="1" x14ac:dyDescent="0.3">
      <c r="B26" s="77"/>
      <c r="C26" s="79"/>
      <c r="D26" s="79"/>
      <c r="H26" s="94"/>
      <c r="I26" s="88"/>
      <c r="J26" s="78"/>
    </row>
    <row r="27" spans="2:10" ht="13" x14ac:dyDescent="0.3">
      <c r="B27" s="77"/>
      <c r="C27" s="79"/>
      <c r="D27" s="79"/>
      <c r="H27" s="94"/>
      <c r="I27" s="88"/>
      <c r="J27" s="78"/>
    </row>
    <row r="28" spans="2:10" ht="13" x14ac:dyDescent="0.3">
      <c r="B28" s="77"/>
      <c r="C28" s="79"/>
      <c r="D28" s="79"/>
      <c r="H28" s="94"/>
      <c r="I28" s="88"/>
      <c r="J28" s="78"/>
    </row>
    <row r="29" spans="2:10" x14ac:dyDescent="0.25">
      <c r="B29" s="77"/>
      <c r="G29" s="94"/>
      <c r="H29" s="94"/>
      <c r="I29" s="94"/>
      <c r="J29" s="78"/>
    </row>
    <row r="30" spans="2:10" ht="13.5" thickBot="1" x14ac:dyDescent="0.35">
      <c r="B30" s="77"/>
      <c r="C30" s="95" t="str">
        <f>+'FOR-CSA-018'!C37</f>
        <v>Nombre</v>
      </c>
      <c r="D30" s="95"/>
      <c r="G30" s="95" t="str">
        <f>+'FOR-CSA-018'!H37</f>
        <v xml:space="preserve">Lizeth Ome </v>
      </c>
      <c r="H30" s="96"/>
      <c r="I30" s="94"/>
      <c r="J30" s="78"/>
    </row>
    <row r="31" spans="2:10" ht="13" x14ac:dyDescent="0.3">
      <c r="B31" s="77"/>
      <c r="C31" s="97" t="str">
        <f>+'FOR-CSA-018'!C38</f>
        <v>Cargo</v>
      </c>
      <c r="D31" s="97"/>
      <c r="G31" s="97" t="str">
        <f>+'FOR-CSA-018'!H38</f>
        <v>Cartera - Cuentas Salud</v>
      </c>
      <c r="H31" s="94"/>
      <c r="I31" s="94"/>
      <c r="J31" s="78"/>
    </row>
    <row r="32" spans="2:10" ht="13" x14ac:dyDescent="0.3">
      <c r="B32" s="77"/>
      <c r="C32" s="97" t="str">
        <f>+'FOR-CSA-018'!C39</f>
        <v>Entidad</v>
      </c>
      <c r="D32" s="97"/>
      <c r="G32" s="97" t="str">
        <f>+'FOR-CSA-018'!H39</f>
        <v>EPS Comfenalco Valle.</v>
      </c>
      <c r="H32" s="94"/>
      <c r="I32" s="94"/>
      <c r="J32" s="78"/>
    </row>
    <row r="33" spans="2:10" ht="13" x14ac:dyDescent="0.3">
      <c r="B33" s="77"/>
      <c r="C33" s="97"/>
      <c r="D33" s="97"/>
      <c r="G33" s="97"/>
      <c r="H33" s="94"/>
      <c r="I33" s="94"/>
      <c r="J33" s="78"/>
    </row>
    <row r="34" spans="2:10" ht="13" x14ac:dyDescent="0.3">
      <c r="B34" s="77"/>
      <c r="C34" s="97"/>
      <c r="D34" s="97"/>
      <c r="G34" s="97"/>
      <c r="H34" s="94"/>
      <c r="I34" s="94"/>
      <c r="J34" s="78"/>
    </row>
    <row r="35" spans="2:10" ht="14" x14ac:dyDescent="0.25">
      <c r="B35" s="77"/>
      <c r="C35" s="124" t="s">
        <v>154</v>
      </c>
      <c r="D35" s="124"/>
      <c r="E35" s="124"/>
      <c r="F35" s="124"/>
      <c r="G35" s="124"/>
      <c r="H35" s="124"/>
      <c r="I35" s="124"/>
      <c r="J35" s="78"/>
    </row>
    <row r="36" spans="2:10" ht="13" x14ac:dyDescent="0.3">
      <c r="B36" s="77"/>
      <c r="C36" s="97"/>
      <c r="D36" s="97"/>
      <c r="G36" s="97"/>
      <c r="H36" s="94"/>
      <c r="I36" s="94"/>
      <c r="J36" s="78"/>
    </row>
    <row r="37" spans="2:10" ht="18.75" customHeight="1" thickBot="1" x14ac:dyDescent="0.3">
      <c r="B37" s="98"/>
      <c r="C37" s="99"/>
      <c r="D37" s="99"/>
      <c r="E37" s="99"/>
      <c r="F37" s="99"/>
      <c r="G37" s="96"/>
      <c r="H37" s="96"/>
      <c r="I37" s="96"/>
      <c r="J37" s="100"/>
    </row>
    <row r="43" spans="2:10" ht="14.5" x14ac:dyDescent="0.35">
      <c r="D43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dcterms:created xsi:type="dcterms:W3CDTF">2022-06-01T14:39:12Z</dcterms:created>
  <dcterms:modified xsi:type="dcterms:W3CDTF">2025-04-08T15:29:35Z</dcterms:modified>
</cp:coreProperties>
</file>