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11046900 CARDIOVID\"/>
    </mc:Choice>
  </mc:AlternateContent>
  <xr:revisionPtr revIDLastSave="0" documentId="13_ncr:1_{4443E31E-C3E7-474A-9D99-5750EBA1A2B6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  <externalReference r:id="rId7"/>
  </externalReferences>
  <definedNames>
    <definedName name="_xlnm._FilterDatabase" localSheetId="1" hidden="1">'ESTADO CADA FACT'!$A$2:$AZ$4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C12" i="4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H17" i="4" s="1"/>
  <c r="C17" i="4"/>
  <c r="I30" i="3"/>
  <c r="H30" i="3"/>
  <c r="I28" i="3"/>
  <c r="H28" i="3"/>
  <c r="I25" i="3"/>
  <c r="I32" i="3" s="1"/>
  <c r="I33" i="3" s="1"/>
  <c r="H25" i="3"/>
  <c r="H32" i="3" s="1"/>
  <c r="H33" i="3" s="1"/>
  <c r="C11" i="4"/>
  <c r="C9" i="3"/>
  <c r="C9" i="4" s="1"/>
  <c r="AZ3" i="2"/>
  <c r="AY3" i="2"/>
  <c r="H24" i="4" l="1"/>
  <c r="I24" i="4"/>
  <c r="O2" i="2"/>
  <c r="AU1" i="2"/>
  <c r="AT1" i="2"/>
  <c r="AS1" i="2"/>
  <c r="AR1" i="2"/>
  <c r="AQ1" i="2"/>
  <c r="AP1" i="2"/>
  <c r="AO1" i="2"/>
  <c r="AN1" i="2"/>
  <c r="AM1" i="2"/>
  <c r="AL1" i="2"/>
  <c r="AE1" i="2"/>
  <c r="AA1" i="2"/>
  <c r="Z1" i="2"/>
  <c r="Y1" i="2"/>
  <c r="P1" i="2"/>
  <c r="J1" i="2"/>
  <c r="I1" i="2"/>
  <c r="N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<sst xmlns="http://schemas.openxmlformats.org/spreadsheetml/2006/main" count="149" uniqueCount="111">
  <si>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</si>
  <si>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</si>
  <si>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</si>
  <si>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</si>
  <si>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</si>
  <si>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</si>
  <si>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</si>
  <si>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</si>
  <si>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</si>
  <si>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</si>
  <si>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</si>
  <si>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</si>
  <si>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Cardio VID</t>
  </si>
  <si>
    <t>CCV</t>
  </si>
  <si>
    <t>Medellín</t>
  </si>
  <si>
    <t>Evento</t>
  </si>
  <si>
    <t>Hospitalario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</si>
  <si>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</si>
  <si>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</si>
  <si>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</si>
  <si>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</si>
  <si>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</si>
  <si>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</si>
  <si>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</si>
  <si>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</si>
  <si>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</si>
  <si>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</si>
  <si>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</si>
  <si>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</si>
  <si>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</si>
  <si>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</si>
  <si>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</si>
  <si>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</si>
  <si>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Observacion Devolucion</t>
  </si>
  <si>
    <t>Observacion glosa</t>
  </si>
  <si>
    <t>USUARIO LIQ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</si>
  <si>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</si>
  <si>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</si>
  <si>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</si>
  <si>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</si>
  <si>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</si>
  <si>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</si>
  <si>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</si>
  <si>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</si>
  <si>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</si>
  <si>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</si>
  <si>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</si>
  <si>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</si>
  <si>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</si>
  <si>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</si>
  <si>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</si>
  <si>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</si>
  <si>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</si>
  <si>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</si>
  <si>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</si>
  <si>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</si>
  <si>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CENTRO CARDIOVASCULAR COLOMBIANO CLINICA</t>
  </si>
  <si>
    <t>CCV973914</t>
  </si>
  <si>
    <t>811046900_CCV973914</t>
  </si>
  <si>
    <t>Para respuesta prestador</t>
  </si>
  <si>
    <t>61-90</t>
  </si>
  <si>
    <t xml:space="preserve">(1) SE OBJETA 37231, PROCEDIMIENTO NO FACTURABLE, HACE PARTE INTEGRAL DEL PROCEDIMIENTO TERAPEUTICO, SE RECONOCE LA ABLACION QUE CORRESPONDE AL PROCEDIMIENTO TERAPEUTICO NO SE RECONOCEN PROCEDIMIENTOS DIAGNOSTICOS NO FACTURABLES. $7.26.6 ; (2) SE OBJETA 37282, PROCEDIMIENTO NO FACTURABLE, HACE PARTE INTEGRAL DEL PROCEDIMIENTO TERAPEUTICO, SE RECONOCE LA ABLACION QUE CORRESPONDE AL PROCEDIMIENTO TERAPEUTICO NO SE RECONOCEN PROCEDIMIENTOS DIAGNOSTICOS NO FACTURABLES. $4.719.39 Dr. Diego Fernando Collazos /JAM </t>
  </si>
  <si>
    <t>DIEGO FERNANDO COLLAZOS SILVA</t>
  </si>
  <si>
    <t>GLOSA</t>
  </si>
  <si>
    <t>(1) SE OBJETA 372301, PROCEDIMIENTO NO FACTURABLE, HACE PARTE INTEGRAL DEL PROCEDIMIENTO TERAPEUTICO, SE RECONOCE LA ABLACION QUE CORRESPONDE AL PROCEDIMIENTO TERAPEUTICO NO SE RECONOCEN PROCEDIMIENTOS DIAGNOSTICOS NO FACTURABLES. $7.260.600 ; (2) SE OBJETA 372802, PROCEDIMIENTO NO FACTURABLE, HACE PARTE INTEGRAL DEL PROCEDIMIENTO TERAPEUTICO, SE RECONOCE LA ABLACION QUE CORRESPONDE AL PROCEDIMIENTO TERAPEUTICO NO SE RECONOCEN PROCEDIMIENTOS DIAGNOSTICOS NO FACTURABLES. $4.719.390 Dr. Diego Fernando Collazos /JAM</t>
  </si>
  <si>
    <t>FACTURACION</t>
  </si>
  <si>
    <t>Servicios hospitalarios</t>
  </si>
  <si>
    <t>URG-2024-88</t>
  </si>
  <si>
    <t>CCV1317589</t>
  </si>
  <si>
    <t>811046900_CCV1317589</t>
  </si>
  <si>
    <t>Factura No Radicada</t>
  </si>
  <si>
    <t>No radicada</t>
  </si>
  <si>
    <t>Factura pendiente en programacion de pago - Glosa por contestar IPS</t>
  </si>
  <si>
    <t>Factura no radicada</t>
  </si>
  <si>
    <t>Factura Cancelada Parcialmente-Glosa Pendiente por Contestar IPS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</si>
  <si>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</si>
  <si>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</si>
  <si>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</si>
  <si>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</si>
  <si>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</si>
  <si>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</si>
  <si>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</si>
  <si>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</si>
  <si>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</si>
  <si>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</si>
  <si>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</si>
  <si>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</si>
  <si>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</si>
  <si>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</si>
  <si>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</si>
  <si>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</si>
  <si>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</si>
  <si>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</si>
  <si>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</si>
  <si>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</si>
  <si>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</si>
  <si>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</si>
  <si>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</si>
  <si>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</si>
  <si>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</si>
  <si>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</si>
  <si>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</si>
  <si>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</si>
  <si>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</si>
  <si>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</si>
  <si>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</si>
  <si>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A continuacion me permito remitir nuestra respuesta al estado de cartera presentado en la fecha: 08/04/2025</t>
  </si>
  <si>
    <t>Señores : CENTRO CARDIOVASCULAR COLOMBIANO CLINICA</t>
  </si>
  <si>
    <t>NIT: 811046900</t>
  </si>
  <si>
    <t>Leidy Vahos</t>
  </si>
  <si>
    <t>Analista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</si>
</sst>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&quot;$&quot;\ #,##0"/>
    <numFmt numFmtId="166" formatCode="_-&quot;$&quot;\ * #,##0_-;\-&quot;$&quot;\ * #,##0_-;_-&quot;$&quot;\ * &quot;-&quot;??_-;_-@_-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8"/>
      <color theme="1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9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0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5" fillId="0" borderId="2" xfId="0" applyNumberFormat="1" applyFont="1" applyBorder="1"/>
    <xf numFmtId="164" fontId="5" fillId="0" borderId="2" xfId="1" applyNumberFormat="1" applyFont="1" applyBorder="1"/>
    <xf numFmtId="164" fontId="5" fillId="0" borderId="1" xfId="1" applyNumberFormat="1" applyFont="1" applyBorder="1"/>
    <xf numFmtId="164" fontId="0" fillId="0" borderId="2" xfId="1" applyNumberFormat="1" applyFont="1" applyBorder="1"/>
    <xf numFmtId="1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165" fontId="6" fillId="0" borderId="0" xfId="2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0" fontId="6" fillId="0" borderId="0" xfId="2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/>
    </xf>
    <xf numFmtId="165" fontId="6" fillId="0" borderId="0" xfId="2" applyNumberFormat="1" applyFont="1" applyAlignment="1">
      <alignment horizontal="center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66" fontId="8" fillId="0" borderId="1" xfId="2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5" fontId="8" fillId="4" borderId="1" xfId="2" applyNumberFormat="1" applyFont="1" applyFill="1" applyBorder="1" applyAlignment="1">
      <alignment horizontal="center" vertical="center" wrapText="1"/>
    </xf>
    <xf numFmtId="0" fontId="8" fillId="4" borderId="1" xfId="2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7" fontId="8" fillId="3" borderId="1" xfId="2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left" vertical="center"/>
    </xf>
    <xf numFmtId="14" fontId="7" fillId="0" borderId="1" xfId="0" applyNumberFormat="1" applyFont="1" applyBorder="1" applyAlignment="1">
      <alignment horizontal="center" vertical="center"/>
    </xf>
    <xf numFmtId="166" fontId="7" fillId="0" borderId="1" xfId="2" applyNumberFormat="1" applyFont="1" applyFill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7" fillId="0" borderId="1" xfId="2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0" xfId="0" applyFont="1"/>
    <xf numFmtId="1" fontId="7" fillId="0" borderId="1" xfId="2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0" xfId="3" applyFont="1"/>
    <xf numFmtId="0" fontId="10" fillId="0" borderId="3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/>
    </xf>
    <xf numFmtId="0" fontId="10" fillId="0" borderId="7" xfId="3" applyFont="1" applyBorder="1" applyAlignment="1">
      <alignment horizontal="centerContinuous"/>
    </xf>
    <xf numFmtId="0" fontId="10" fillId="0" borderId="8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1" fillId="0" borderId="4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0" fillId="0" borderId="7" xfId="3" applyFont="1" applyBorder="1"/>
    <xf numFmtId="0" fontId="10" fillId="0" borderId="8" xfId="3" applyFont="1" applyBorder="1"/>
    <xf numFmtId="0" fontId="11" fillId="0" borderId="0" xfId="3" applyFont="1"/>
    <xf numFmtId="14" fontId="10" fillId="0" borderId="0" xfId="3" applyNumberFormat="1" applyFont="1"/>
    <xf numFmtId="168" fontId="10" fillId="0" borderId="0" xfId="3" applyNumberFormat="1" applyFont="1"/>
    <xf numFmtId="14" fontId="10" fillId="0" borderId="0" xfId="3" applyNumberFormat="1" applyFont="1" applyAlignment="1">
      <alignment horizontal="left"/>
    </xf>
    <xf numFmtId="1" fontId="11" fillId="0" borderId="0" xfId="4" applyNumberFormat="1" applyFont="1" applyAlignment="1">
      <alignment horizontal="center" vertical="center"/>
    </xf>
    <xf numFmtId="165" fontId="11" fillId="0" borderId="0" xfId="3" applyNumberFormat="1" applyFont="1" applyAlignment="1">
      <alignment horizontal="center" vertical="center"/>
    </xf>
    <xf numFmtId="1" fontId="11" fillId="0" borderId="0" xfId="3" applyNumberFormat="1" applyFont="1" applyAlignment="1">
      <alignment horizontal="center"/>
    </xf>
    <xf numFmtId="169" fontId="11" fillId="0" borderId="0" xfId="3" applyNumberFormat="1" applyFont="1" applyAlignment="1">
      <alignment horizontal="right"/>
    </xf>
    <xf numFmtId="1" fontId="10" fillId="0" borderId="0" xfId="3" applyNumberFormat="1" applyFont="1" applyAlignment="1">
      <alignment horizontal="center"/>
    </xf>
    <xf numFmtId="169" fontId="10" fillId="0" borderId="0" xfId="3" applyNumberFormat="1" applyFont="1" applyAlignment="1">
      <alignment horizontal="right"/>
    </xf>
    <xf numFmtId="1" fontId="10" fillId="0" borderId="10" xfId="3" applyNumberFormat="1" applyFont="1" applyBorder="1" applyAlignment="1">
      <alignment horizontal="center"/>
    </xf>
    <xf numFmtId="169" fontId="10" fillId="0" borderId="10" xfId="3" applyNumberFormat="1" applyFont="1" applyBorder="1" applyAlignment="1">
      <alignment horizontal="right"/>
    </xf>
    <xf numFmtId="0" fontId="10" fillId="0" borderId="0" xfId="3" applyFont="1" applyAlignment="1">
      <alignment horizontal="center"/>
    </xf>
    <xf numFmtId="1" fontId="11" fillId="0" borderId="14" xfId="3" applyNumberFormat="1" applyFont="1" applyBorder="1" applyAlignment="1">
      <alignment horizontal="center"/>
    </xf>
    <xf numFmtId="169" fontId="11" fillId="0" borderId="14" xfId="3" applyNumberFormat="1" applyFont="1" applyBorder="1" applyAlignment="1">
      <alignment horizontal="right"/>
    </xf>
    <xf numFmtId="169" fontId="10" fillId="0" borderId="0" xfId="3" applyNumberFormat="1" applyFont="1"/>
    <xf numFmtId="169" fontId="11" fillId="0" borderId="10" xfId="3" applyNumberFormat="1" applyFont="1" applyBorder="1"/>
    <xf numFmtId="169" fontId="10" fillId="0" borderId="10" xfId="3" applyNumberFormat="1" applyFont="1" applyBorder="1"/>
    <xf numFmtId="169" fontId="11" fillId="0" borderId="0" xfId="3" applyNumberFormat="1" applyFont="1"/>
    <xf numFmtId="0" fontId="10" fillId="0" borderId="9" xfId="3" applyFont="1" applyBorder="1"/>
    <xf numFmtId="0" fontId="10" fillId="0" borderId="10" xfId="3" applyFont="1" applyBorder="1"/>
    <xf numFmtId="0" fontId="10" fillId="0" borderId="11" xfId="3" applyFont="1" applyBorder="1"/>
    <xf numFmtId="0" fontId="10" fillId="2" borderId="0" xfId="3" applyFont="1" applyFill="1"/>
    <xf numFmtId="0" fontId="11" fillId="0" borderId="0" xfId="3" applyFont="1" applyAlignment="1">
      <alignment horizontal="center"/>
    </xf>
    <xf numFmtId="1" fontId="11" fillId="0" borderId="0" xfId="4" applyNumberFormat="1" applyFont="1" applyAlignment="1">
      <alignment horizontal="right"/>
    </xf>
    <xf numFmtId="170" fontId="11" fillId="0" borderId="0" xfId="5" applyNumberFormat="1" applyFont="1" applyAlignment="1">
      <alignment horizontal="right"/>
    </xf>
    <xf numFmtId="1" fontId="10" fillId="0" borderId="0" xfId="4" applyNumberFormat="1" applyFont="1" applyAlignment="1">
      <alignment horizontal="right"/>
    </xf>
    <xf numFmtId="170" fontId="10" fillId="0" borderId="0" xfId="5" applyNumberFormat="1" applyFont="1" applyAlignment="1">
      <alignment horizontal="right"/>
    </xf>
    <xf numFmtId="164" fontId="10" fillId="0" borderId="14" xfId="5" applyNumberFormat="1" applyFont="1" applyBorder="1" applyAlignment="1">
      <alignment horizontal="center"/>
    </xf>
    <xf numFmtId="170" fontId="10" fillId="0" borderId="14" xfId="5" applyNumberFormat="1" applyFont="1" applyBorder="1" applyAlignment="1">
      <alignment horizontal="right"/>
    </xf>
    <xf numFmtId="164" fontId="0" fillId="0" borderId="0" xfId="0" applyNumberFormat="1"/>
    <xf numFmtId="0" fontId="11" fillId="0" borderId="3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/>
    </xf>
    <xf numFmtId="0" fontId="11" fillId="0" borderId="9" xfId="3" applyFont="1" applyBorder="1" applyAlignment="1">
      <alignment horizontal="center" vertical="center"/>
    </xf>
    <xf numFmtId="0" fontId="11" fillId="0" borderId="10" xfId="3" applyFont="1" applyBorder="1" applyAlignment="1">
      <alignment horizontal="center" vertical="center"/>
    </xf>
    <xf numFmtId="0" fontId="11" fillId="0" borderId="11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12" xfId="3" applyFont="1" applyBorder="1" applyAlignment="1">
      <alignment horizontal="center" vertical="center"/>
    </xf>
    <xf numFmtId="0" fontId="12" fillId="0" borderId="0" xfId="3" applyFont="1" applyAlignment="1">
      <alignment horizontal="center" vertical="center" wrapText="1"/>
    </xf>
    <xf numFmtId="0" fontId="11" fillId="0" borderId="7" xfId="3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11" fillId="0" borderId="8" xfId="3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6">
    <cellStyle name="Millares" xfId="1" builtinId="3"/>
    <cellStyle name="Millares 2 2" xfId="5" xr:uid="{80319DBB-EA65-48EC-9279-799DA4242B59}"/>
    <cellStyle name="Millares 3" xfId="4" xr:uid="{C8C6AB82-1440-4B86-A488-13ADC0F3FD69}"/>
    <cellStyle name="Moneda" xfId="2" builtinId="4"/>
    <cellStyle name="Normal" xfId="0" builtinId="0"/>
    <cellStyle name="Normal 2 2" xfId="3" xr:uid="{BA2C5287-0876-4B35-8943-FD12170E80D8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A28264C-0F95-4D47-ACE2-6683C2F720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29A62B5E-EF57-4C4A-A498-B7619604DE5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973A717D-C9A0-442C-9839-4C4922D127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30A3A45-539E-4CB4-A6DB-0F708B4D11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lomeg\Desktop\VASC.XLS" TargetMode="External"/><Relationship Id="rId1" Type="http://schemas.openxmlformats.org/officeDocument/2006/relationships/externalLinkPath" Target="file:///C:\Users\nlomeg\Desktop\VAS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2"/>
      <sheetName val="VASC"/>
    </sheetNames>
    <sheetDataSet>
      <sheetData sheetId="0" refreshError="1">
        <row r="1">
          <cell r="F1" t="str">
            <v>Clase</v>
          </cell>
          <cell r="G1" t="str">
            <v>(Todas)</v>
          </cell>
        </row>
        <row r="3">
          <cell r="F3" t="str">
            <v>Doc.comp.</v>
          </cell>
          <cell r="G3" t="str">
            <v>Compens.</v>
          </cell>
          <cell r="H3" t="str">
            <v>ID</v>
          </cell>
          <cell r="I3" t="str">
            <v>Suma de   Importe en ML</v>
          </cell>
        </row>
        <row r="4">
          <cell r="F4">
            <v>4800067975</v>
          </cell>
          <cell r="G4">
            <v>45743</v>
          </cell>
          <cell r="H4" t="str">
            <v>PAGO DIRECTO RC 3ER PROC. MARZO</v>
          </cell>
          <cell r="I4">
            <v>40000000</v>
          </cell>
        </row>
        <row r="5">
          <cell r="F5">
            <v>4800067975</v>
          </cell>
          <cell r="G5">
            <v>45743</v>
          </cell>
          <cell r="H5" t="str">
            <v>(en blanco)</v>
          </cell>
          <cell r="I5">
            <v>-40000000</v>
          </cell>
        </row>
        <row r="6">
          <cell r="F6" t="str">
            <v>Total general</v>
          </cell>
          <cell r="I6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"/>
  <sheetViews>
    <sheetView showGridLines="0" zoomScale="120" zoomScaleNormal="120" workbookViewId="0">
      <selection activeCell="H4" sqref="H4"/>
    </sheetView>
  </sheetViews>
  <sheetFormatPr baseColWidth="10" defaultRowHeight="14.5" x14ac:dyDescent="0.35"/>
  <cols>
    <col min="2" max="2" width="15.6328125" customWidth="1"/>
    <col min="3" max="3" width="9" customWidth="1"/>
    <col min="4" max="4" width="8.81640625" customWidth="1"/>
    <col min="5" max="5" width="10.1796875" customWidth="1"/>
    <col min="6" max="6" width="14.7265625" customWidth="1"/>
    <col min="7" max="7" width="19.08984375" customWidth="1"/>
    <col min="8" max="8" width="13.5429687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811046900</v>
      </c>
      <c r="B2" s="1" t="s">
        <v>12</v>
      </c>
      <c r="C2" s="1" t="s">
        <v>13</v>
      </c>
      <c r="D2" s="1">
        <v>973914</v>
      </c>
      <c r="E2" s="5">
        <v>45502</v>
      </c>
      <c r="F2" s="5">
        <v>45652</v>
      </c>
      <c r="G2" s="6">
        <v>74400822</v>
      </c>
      <c r="H2" s="7">
        <v>34400822</v>
      </c>
      <c r="I2" s="4" t="s">
        <v>15</v>
      </c>
      <c r="J2" s="4" t="s">
        <v>14</v>
      </c>
      <c r="K2" s="4" t="s">
        <v>16</v>
      </c>
      <c r="L2" s="4"/>
    </row>
    <row r="3" spans="1:12" x14ac:dyDescent="0.35">
      <c r="A3" s="1">
        <v>811046900</v>
      </c>
      <c r="B3" s="1" t="s">
        <v>12</v>
      </c>
      <c r="C3" s="1" t="s">
        <v>13</v>
      </c>
      <c r="D3" s="1">
        <v>1317589</v>
      </c>
      <c r="E3" s="5">
        <v>42815</v>
      </c>
      <c r="F3" s="5">
        <v>42893</v>
      </c>
      <c r="G3" s="6">
        <v>91005804</v>
      </c>
      <c r="H3" s="8">
        <v>6767156</v>
      </c>
      <c r="I3" s="4" t="s">
        <v>15</v>
      </c>
      <c r="J3" s="4" t="s">
        <v>14</v>
      </c>
      <c r="K3" s="4" t="s">
        <v>16</v>
      </c>
      <c r="L3" s="4"/>
    </row>
    <row r="4" spans="1:12" x14ac:dyDescent="0.35">
      <c r="H4" s="93">
        <f>SUM(H2:H3)</f>
        <v>41167978</v>
      </c>
    </row>
  </sheetData>
  <sortState xmlns:xlrd2="http://schemas.microsoft.com/office/spreadsheetml/2017/richdata2" ref="A2:L3">
    <sortCondition descending="1" ref="F2"/>
  </sortState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74F68-3422-4785-83D5-F447080A53AE}">
  <dimension ref="A1:AZ6"/>
  <sheetViews>
    <sheetView topLeftCell="F1" workbookViewId="0">
      <selection activeCell="N7" sqref="N7"/>
    </sheetView>
  </sheetViews>
  <sheetFormatPr baseColWidth="10" defaultRowHeight="14.5" x14ac:dyDescent="0.35"/>
  <cols>
    <col min="3" max="3" width="6.36328125" bestFit="1" customWidth="1"/>
    <col min="4" max="4" width="6.6328125" bestFit="1" customWidth="1"/>
    <col min="5" max="5" width="9.26953125" customWidth="1"/>
    <col min="6" max="6" width="24.54296875" bestFit="1" customWidth="1"/>
    <col min="32" max="32" width="11.453125" customWidth="1"/>
    <col min="34" max="34" width="11.453125" customWidth="1"/>
    <col min="42" max="42" width="13.08984375" customWidth="1"/>
    <col min="44" max="44" width="13.26953125" customWidth="1"/>
    <col min="46" max="46" width="11.6328125" customWidth="1"/>
    <col min="47" max="47" width="12.7265625" bestFit="1" customWidth="1"/>
    <col min="49" max="49" width="12.90625" customWidth="1"/>
    <col min="50" max="50" width="13.453125" customWidth="1"/>
    <col min="52" max="52" width="12.7265625" customWidth="1"/>
  </cols>
  <sheetData>
    <row r="1" spans="1:52" s="18" customFormat="1" x14ac:dyDescent="0.35">
      <c r="A1" s="9">
        <v>45747</v>
      </c>
      <c r="B1" s="10"/>
      <c r="C1" s="10"/>
      <c r="D1" s="10"/>
      <c r="E1" s="10"/>
      <c r="F1" s="10"/>
      <c r="G1" s="11"/>
      <c r="H1" s="11"/>
      <c r="I1" s="12">
        <f>+SUBTOTAL(9,I3:I26698)</f>
        <v>165406626</v>
      </c>
      <c r="J1" s="12">
        <f>+SUBTOTAL(9,J3:J26698)</f>
        <v>41167978</v>
      </c>
      <c r="K1" s="10"/>
      <c r="L1" s="10"/>
      <c r="M1" s="10"/>
      <c r="N1" s="13">
        <f>+J1-SUM(AL1:AT1)</f>
        <v>41167978</v>
      </c>
      <c r="O1" s="14"/>
      <c r="P1" s="12">
        <f>+SUBTOTAL(9,P3:P26698)</f>
        <v>22420832</v>
      </c>
      <c r="Q1" s="15"/>
      <c r="R1" s="14"/>
      <c r="S1" s="11"/>
      <c r="T1" s="11"/>
      <c r="U1" s="11"/>
      <c r="V1" s="11"/>
      <c r="W1" s="14"/>
      <c r="X1" s="14"/>
      <c r="Y1" s="12">
        <f t="shared" ref="Y1:AA1" si="0">+SUBTOTAL(9,Y3:Y26698)</f>
        <v>74400822</v>
      </c>
      <c r="Z1" s="12">
        <f t="shared" si="0"/>
        <v>11979990</v>
      </c>
      <c r="AA1" s="12">
        <f t="shared" si="0"/>
        <v>11979990</v>
      </c>
      <c r="AB1" s="14"/>
      <c r="AC1" s="14"/>
      <c r="AD1" s="14"/>
      <c r="AE1" s="12">
        <f t="shared" ref="AE1" si="1">+SUBTOTAL(9,AE3:AE26698)</f>
        <v>11979990</v>
      </c>
      <c r="AF1" s="14"/>
      <c r="AG1" s="14"/>
      <c r="AH1" s="14"/>
      <c r="AI1" s="14"/>
      <c r="AJ1" s="14"/>
      <c r="AK1" s="14"/>
      <c r="AL1" s="12">
        <f t="shared" ref="AL1:AU1" si="2">+SUBTOTAL(9,AL3:AL26698)</f>
        <v>0</v>
      </c>
      <c r="AM1" s="12">
        <f t="shared" si="2"/>
        <v>0</v>
      </c>
      <c r="AN1" s="12">
        <f t="shared" si="2"/>
        <v>0</v>
      </c>
      <c r="AO1" s="12">
        <f t="shared" si="2"/>
        <v>0</v>
      </c>
      <c r="AP1" s="12">
        <f t="shared" si="2"/>
        <v>0</v>
      </c>
      <c r="AQ1" s="12">
        <f t="shared" si="2"/>
        <v>0</v>
      </c>
      <c r="AR1" s="12">
        <f t="shared" si="2"/>
        <v>0</v>
      </c>
      <c r="AS1" s="12">
        <f t="shared" si="2"/>
        <v>0</v>
      </c>
      <c r="AT1" s="12">
        <f t="shared" si="2"/>
        <v>0</v>
      </c>
      <c r="AU1" s="12">
        <f t="shared" si="2"/>
        <v>62420832</v>
      </c>
      <c r="AV1" s="16"/>
      <c r="AW1" s="16"/>
      <c r="AX1" s="16"/>
      <c r="AY1" s="16"/>
      <c r="AZ1" s="17"/>
    </row>
    <row r="2" spans="1:52" s="31" customFormat="1" ht="30" x14ac:dyDescent="0.35">
      <c r="A2" s="19" t="s">
        <v>6</v>
      </c>
      <c r="B2" s="19" t="s">
        <v>8</v>
      </c>
      <c r="C2" s="19" t="s">
        <v>0</v>
      </c>
      <c r="D2" s="19" t="s">
        <v>1</v>
      </c>
      <c r="E2" s="19" t="s">
        <v>17</v>
      </c>
      <c r="F2" s="19" t="s">
        <v>18</v>
      </c>
      <c r="G2" s="20" t="s">
        <v>2</v>
      </c>
      <c r="H2" s="20" t="s">
        <v>3</v>
      </c>
      <c r="I2" s="21" t="s">
        <v>4</v>
      </c>
      <c r="J2" s="21" t="s">
        <v>5</v>
      </c>
      <c r="K2" s="19" t="s">
        <v>7</v>
      </c>
      <c r="L2" s="19" t="s">
        <v>9</v>
      </c>
      <c r="M2" s="19" t="s">
        <v>10</v>
      </c>
      <c r="N2" s="22" t="s">
        <v>19</v>
      </c>
      <c r="O2" s="23" t="str">
        <f ca="1">+CONCATENATE("ESTADO EPS ",TEXT(TODAY(),"DD-MM-YYYY"))</f>
        <v>ESTADO EPS 28-04-2025</v>
      </c>
      <c r="P2" s="24" t="s">
        <v>20</v>
      </c>
      <c r="Q2" s="25" t="s">
        <v>21</v>
      </c>
      <c r="R2" s="26" t="s">
        <v>22</v>
      </c>
      <c r="S2" s="27" t="s">
        <v>23</v>
      </c>
      <c r="T2" s="27" t="s">
        <v>24</v>
      </c>
      <c r="U2" s="27" t="s">
        <v>25</v>
      </c>
      <c r="V2" s="27" t="s">
        <v>26</v>
      </c>
      <c r="W2" s="26" t="s">
        <v>27</v>
      </c>
      <c r="X2" s="26" t="s">
        <v>28</v>
      </c>
      <c r="Y2" s="26" t="s">
        <v>29</v>
      </c>
      <c r="Z2" s="26" t="s">
        <v>30</v>
      </c>
      <c r="AA2" s="26" t="s">
        <v>31</v>
      </c>
      <c r="AB2" s="26" t="s">
        <v>33</v>
      </c>
      <c r="AC2" s="26" t="s">
        <v>34</v>
      </c>
      <c r="AD2" s="26" t="s">
        <v>35</v>
      </c>
      <c r="AE2" s="28" t="s">
        <v>36</v>
      </c>
      <c r="AF2" s="28" t="s">
        <v>37</v>
      </c>
      <c r="AG2" s="28" t="s">
        <v>38</v>
      </c>
      <c r="AH2" s="28" t="s">
        <v>39</v>
      </c>
      <c r="AI2" s="28" t="s">
        <v>40</v>
      </c>
      <c r="AJ2" s="28" t="s">
        <v>41</v>
      </c>
      <c r="AK2" s="28" t="s">
        <v>42</v>
      </c>
      <c r="AL2" s="29" t="s">
        <v>43</v>
      </c>
      <c r="AM2" s="29" t="s">
        <v>44</v>
      </c>
      <c r="AN2" s="29" t="s">
        <v>45</v>
      </c>
      <c r="AO2" s="29" t="s">
        <v>32</v>
      </c>
      <c r="AP2" s="29" t="s">
        <v>46</v>
      </c>
      <c r="AQ2" s="29" t="s">
        <v>31</v>
      </c>
      <c r="AR2" s="29" t="s">
        <v>47</v>
      </c>
      <c r="AS2" s="29" t="s">
        <v>48</v>
      </c>
      <c r="AT2" s="29" t="s">
        <v>49</v>
      </c>
      <c r="AU2" s="30" t="s">
        <v>50</v>
      </c>
      <c r="AV2" s="30" t="s">
        <v>51</v>
      </c>
      <c r="AW2" s="30" t="s">
        <v>52</v>
      </c>
      <c r="AX2" s="30" t="s">
        <v>53</v>
      </c>
      <c r="AY2" s="30" t="s">
        <v>54</v>
      </c>
      <c r="AZ2" s="30" t="s">
        <v>55</v>
      </c>
    </row>
    <row r="3" spans="1:52" s="40" customFormat="1" ht="10" x14ac:dyDescent="0.2">
      <c r="A3" s="32">
        <v>811046900</v>
      </c>
      <c r="B3" s="33" t="s">
        <v>56</v>
      </c>
      <c r="C3" s="32" t="s">
        <v>13</v>
      </c>
      <c r="D3" s="32">
        <v>973914</v>
      </c>
      <c r="E3" s="34" t="s">
        <v>57</v>
      </c>
      <c r="F3" s="32" t="s">
        <v>58</v>
      </c>
      <c r="G3" s="35">
        <v>45502</v>
      </c>
      <c r="H3" s="35">
        <v>45652</v>
      </c>
      <c r="I3" s="36">
        <v>74400822</v>
      </c>
      <c r="J3" s="36">
        <v>34400822</v>
      </c>
      <c r="K3" s="36" t="s">
        <v>15</v>
      </c>
      <c r="L3" s="36" t="s">
        <v>14</v>
      </c>
      <c r="M3" s="36" t="s">
        <v>16</v>
      </c>
      <c r="N3" s="39" t="s">
        <v>72</v>
      </c>
      <c r="O3" s="37" t="s">
        <v>74</v>
      </c>
      <c r="P3" s="38">
        <v>22420832</v>
      </c>
      <c r="Q3" s="32">
        <v>4800067975</v>
      </c>
      <c r="R3" s="32" t="s">
        <v>59</v>
      </c>
      <c r="S3" s="35">
        <v>45502</v>
      </c>
      <c r="T3" s="35">
        <v>45635</v>
      </c>
      <c r="U3" s="35">
        <v>45684</v>
      </c>
      <c r="V3" s="35"/>
      <c r="W3" s="42">
        <v>63</v>
      </c>
      <c r="X3" s="42" t="s">
        <v>60</v>
      </c>
      <c r="Y3" s="36">
        <v>74400822</v>
      </c>
      <c r="Z3" s="36">
        <v>11979990</v>
      </c>
      <c r="AA3" s="36">
        <v>11979990</v>
      </c>
      <c r="AB3" s="32"/>
      <c r="AC3" s="32" t="s">
        <v>61</v>
      </c>
      <c r="AD3" s="32" t="s">
        <v>62</v>
      </c>
      <c r="AE3" s="36">
        <v>11979990</v>
      </c>
      <c r="AF3" s="32" t="s">
        <v>63</v>
      </c>
      <c r="AG3" s="32" t="s">
        <v>64</v>
      </c>
      <c r="AH3" s="32" t="s">
        <v>65</v>
      </c>
      <c r="AI3" s="32" t="s">
        <v>66</v>
      </c>
      <c r="AJ3" s="32" t="s">
        <v>16</v>
      </c>
      <c r="AK3" s="32" t="s">
        <v>67</v>
      </c>
      <c r="AL3" s="32">
        <v>0</v>
      </c>
      <c r="AM3" s="32">
        <v>0</v>
      </c>
      <c r="AN3" s="32">
        <v>0</v>
      </c>
      <c r="AO3" s="32">
        <v>0</v>
      </c>
      <c r="AP3" s="32">
        <v>0</v>
      </c>
      <c r="AQ3" s="32">
        <v>0</v>
      </c>
      <c r="AR3" s="32">
        <v>0</v>
      </c>
      <c r="AS3" s="32">
        <v>0</v>
      </c>
      <c r="AT3" s="32">
        <v>0</v>
      </c>
      <c r="AU3" s="38">
        <v>62420832</v>
      </c>
      <c r="AV3" s="32">
        <v>0</v>
      </c>
      <c r="AW3" s="32">
        <v>4800067975</v>
      </c>
      <c r="AX3" s="35">
        <v>45743</v>
      </c>
      <c r="AY3" s="32" t="str">
        <f>VLOOKUP(AW3,[3]Hoja2!$F$1:$I$6,3,0)</f>
        <v>PAGO DIRECTO RC 3ER PROC. MARZO</v>
      </c>
      <c r="AZ3" s="38">
        <f>VLOOKUP(AW3,[3]Hoja2!$F$1:$I$6,4,0)</f>
        <v>40000000</v>
      </c>
    </row>
    <row r="4" spans="1:52" s="40" customFormat="1" ht="10" x14ac:dyDescent="0.2">
      <c r="A4" s="32">
        <v>811046900</v>
      </c>
      <c r="B4" s="33" t="s">
        <v>56</v>
      </c>
      <c r="C4" s="32" t="s">
        <v>13</v>
      </c>
      <c r="D4" s="32">
        <v>1317589</v>
      </c>
      <c r="E4" s="34" t="s">
        <v>68</v>
      </c>
      <c r="F4" s="32" t="s">
        <v>69</v>
      </c>
      <c r="G4" s="35">
        <v>42815</v>
      </c>
      <c r="H4" s="35">
        <v>42893</v>
      </c>
      <c r="I4" s="36">
        <v>91005804</v>
      </c>
      <c r="J4" s="36">
        <v>6767156</v>
      </c>
      <c r="K4" s="36" t="s">
        <v>15</v>
      </c>
      <c r="L4" s="36" t="s">
        <v>14</v>
      </c>
      <c r="M4" s="36" t="s">
        <v>16</v>
      </c>
      <c r="N4" s="39" t="s">
        <v>73</v>
      </c>
      <c r="O4" s="32" t="s">
        <v>70</v>
      </c>
      <c r="P4" s="32">
        <v>0</v>
      </c>
      <c r="Q4" s="32"/>
      <c r="R4" s="32"/>
      <c r="S4" s="35"/>
      <c r="T4" s="35"/>
      <c r="U4" s="35"/>
      <c r="V4" s="35"/>
      <c r="W4" s="42" t="s">
        <v>71</v>
      </c>
      <c r="X4" s="42" t="s">
        <v>71</v>
      </c>
      <c r="Y4" s="41">
        <v>0</v>
      </c>
      <c r="Z4" s="41">
        <v>0</v>
      </c>
      <c r="AA4" s="41">
        <v>0</v>
      </c>
      <c r="AB4" s="41"/>
      <c r="AC4" s="41"/>
      <c r="AD4" s="32"/>
      <c r="AE4" s="32">
        <v>0</v>
      </c>
      <c r="AF4" s="32"/>
      <c r="AG4" s="32"/>
      <c r="AH4" s="32"/>
      <c r="AI4" s="32"/>
      <c r="AJ4" s="32"/>
      <c r="AK4" s="32"/>
      <c r="AL4" s="32">
        <v>0</v>
      </c>
      <c r="AM4" s="32">
        <v>0</v>
      </c>
      <c r="AN4" s="32">
        <v>0</v>
      </c>
      <c r="AO4" s="32">
        <v>0</v>
      </c>
      <c r="AP4" s="32">
        <v>0</v>
      </c>
      <c r="AQ4" s="32">
        <v>0</v>
      </c>
      <c r="AR4" s="32">
        <v>0</v>
      </c>
      <c r="AS4" s="32">
        <v>0</v>
      </c>
      <c r="AT4" s="32">
        <v>0</v>
      </c>
      <c r="AU4" s="32">
        <v>0</v>
      </c>
      <c r="AV4" s="32">
        <v>0</v>
      </c>
      <c r="AW4" s="32"/>
      <c r="AX4" s="32"/>
      <c r="AY4" s="32"/>
      <c r="AZ4" s="32">
        <v>0</v>
      </c>
    </row>
    <row r="6" spans="1:52" ht="34" customHeight="1" x14ac:dyDescent="0.35"/>
  </sheetData>
  <protectedRanges>
    <protectedRange algorithmName="SHA-512" hashValue="9+ah9tJAD1d4FIK7boMSAp9ZhkqWOsKcliwsS35JSOsk0Aea+c/2yFVjBeVDsv7trYxT+iUP9dPVCIbjcjaMoQ==" saltValue="Z7GArlXd1BdcXotzmJqK/w==" spinCount="100000" sqref="A3:B4" name="Rango1_4"/>
  </protectedRanges>
  <autoFilter ref="A2:AZ4" xr:uid="{71474F68-3422-4785-83D5-F447080A53AE}"/>
  <conditionalFormatting sqref="E1">
    <cfRule type="duplicateValues" dxfId="1" priority="3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3:J4" xr:uid="{0ECB2B8A-B500-4120-BB61-0BD586562534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B2BB6-AC73-4C93-BB70-B37D43827E4E}">
  <dimension ref="B1:J42"/>
  <sheetViews>
    <sheetView showGridLines="0" tabSelected="1" topLeftCell="A10" zoomScaleNormal="100" workbookViewId="0">
      <selection activeCell="D38" sqref="D38"/>
    </sheetView>
  </sheetViews>
  <sheetFormatPr baseColWidth="10" defaultColWidth="10.90625" defaultRowHeight="12.5" x14ac:dyDescent="0.25"/>
  <cols>
    <col min="1" max="1" width="1" style="43" customWidth="1"/>
    <col min="2" max="2" width="10.90625" style="43"/>
    <col min="3" max="3" width="17.54296875" style="43" customWidth="1"/>
    <col min="4" max="4" width="11.54296875" style="43" customWidth="1"/>
    <col min="5" max="8" width="10.90625" style="43"/>
    <col min="9" max="9" width="22.54296875" style="43" customWidth="1"/>
    <col min="10" max="10" width="14" style="43" customWidth="1"/>
    <col min="11" max="11" width="1.81640625" style="43" customWidth="1"/>
    <col min="12" max="16384" width="10.90625" style="43"/>
  </cols>
  <sheetData>
    <row r="1" spans="2:10" ht="6" customHeight="1" thickBot="1" x14ac:dyDescent="0.3"/>
    <row r="2" spans="2:10" ht="19.5" customHeight="1" x14ac:dyDescent="0.25">
      <c r="B2" s="44"/>
      <c r="C2" s="45"/>
      <c r="D2" s="94" t="s">
        <v>75</v>
      </c>
      <c r="E2" s="95"/>
      <c r="F2" s="95"/>
      <c r="G2" s="95"/>
      <c r="H2" s="95"/>
      <c r="I2" s="96"/>
      <c r="J2" s="100" t="s">
        <v>76</v>
      </c>
    </row>
    <row r="3" spans="2:10" ht="15.75" customHeight="1" thickBot="1" x14ac:dyDescent="0.3">
      <c r="B3" s="46"/>
      <c r="C3" s="47"/>
      <c r="D3" s="97"/>
      <c r="E3" s="98"/>
      <c r="F3" s="98"/>
      <c r="G3" s="98"/>
      <c r="H3" s="98"/>
      <c r="I3" s="99"/>
      <c r="J3" s="101"/>
    </row>
    <row r="4" spans="2:10" ht="13" x14ac:dyDescent="0.25">
      <c r="B4" s="46"/>
      <c r="C4" s="47"/>
      <c r="D4" s="48"/>
      <c r="E4" s="49"/>
      <c r="F4" s="49"/>
      <c r="G4" s="49"/>
      <c r="H4" s="49"/>
      <c r="I4" s="50"/>
      <c r="J4" s="51"/>
    </row>
    <row r="5" spans="2:10" ht="13" x14ac:dyDescent="0.25">
      <c r="B5" s="46"/>
      <c r="C5" s="47"/>
      <c r="D5" s="52" t="s">
        <v>77</v>
      </c>
      <c r="E5" s="53"/>
      <c r="F5" s="53"/>
      <c r="G5" s="53"/>
      <c r="H5" s="53"/>
      <c r="I5" s="54"/>
      <c r="J5" s="54" t="s">
        <v>78</v>
      </c>
    </row>
    <row r="6" spans="2:10" ht="13.5" thickBot="1" x14ac:dyDescent="0.3">
      <c r="B6" s="55"/>
      <c r="C6" s="56"/>
      <c r="D6" s="57"/>
      <c r="E6" s="58"/>
      <c r="F6" s="58"/>
      <c r="G6" s="58"/>
      <c r="H6" s="58"/>
      <c r="I6" s="59"/>
      <c r="J6" s="60"/>
    </row>
    <row r="7" spans="2:10" x14ac:dyDescent="0.25">
      <c r="B7" s="61"/>
      <c r="J7" s="62"/>
    </row>
    <row r="8" spans="2:10" x14ac:dyDescent="0.25">
      <c r="B8" s="61"/>
      <c r="J8" s="62"/>
    </row>
    <row r="9" spans="2:10" x14ac:dyDescent="0.25">
      <c r="B9" s="61"/>
      <c r="C9" s="43" t="str">
        <f ca="1">+CONCATENATE("Santiago de Cali, ",TEXT(TODAY(),"MMMM DD YYYY"))</f>
        <v>Santiago de Cali, abril 28 2025</v>
      </c>
      <c r="J9" s="62"/>
    </row>
    <row r="10" spans="2:10" ht="13" x14ac:dyDescent="0.3">
      <c r="B10" s="61"/>
      <c r="C10" s="63"/>
      <c r="E10" s="64"/>
      <c r="H10" s="65"/>
      <c r="J10" s="62"/>
    </row>
    <row r="11" spans="2:10" x14ac:dyDescent="0.25">
      <c r="B11" s="61"/>
      <c r="J11" s="62"/>
    </row>
    <row r="12" spans="2:10" ht="13" x14ac:dyDescent="0.3">
      <c r="B12" s="61"/>
      <c r="C12" s="63" t="s">
        <v>107</v>
      </c>
      <c r="J12" s="62"/>
    </row>
    <row r="13" spans="2:10" ht="13" x14ac:dyDescent="0.3">
      <c r="B13" s="61"/>
      <c r="C13" s="63" t="s">
        <v>108</v>
      </c>
      <c r="J13" s="62"/>
    </row>
    <row r="14" spans="2:10" x14ac:dyDescent="0.25">
      <c r="B14" s="61"/>
      <c r="J14" s="62"/>
    </row>
    <row r="15" spans="2:10" x14ac:dyDescent="0.25">
      <c r="B15" s="61"/>
      <c r="C15" s="43" t="s">
        <v>106</v>
      </c>
      <c r="J15" s="62"/>
    </row>
    <row r="16" spans="2:10" x14ac:dyDescent="0.25">
      <c r="B16" s="61"/>
      <c r="C16" s="66"/>
      <c r="J16" s="62"/>
    </row>
    <row r="17" spans="2:10" ht="13" x14ac:dyDescent="0.25">
      <c r="B17" s="61"/>
      <c r="C17" s="43" t="s">
        <v>79</v>
      </c>
      <c r="D17" s="64"/>
      <c r="H17" s="67" t="s">
        <v>80</v>
      </c>
      <c r="I17" s="68" t="s">
        <v>81</v>
      </c>
      <c r="J17" s="62"/>
    </row>
    <row r="18" spans="2:10" ht="13" x14ac:dyDescent="0.3">
      <c r="B18" s="61"/>
      <c r="C18" s="63" t="s">
        <v>82</v>
      </c>
      <c r="D18" s="63"/>
      <c r="E18" s="63"/>
      <c r="F18" s="63"/>
      <c r="H18" s="69">
        <v>2</v>
      </c>
      <c r="I18" s="70">
        <v>41167978</v>
      </c>
      <c r="J18" s="62"/>
    </row>
    <row r="19" spans="2:10" x14ac:dyDescent="0.25">
      <c r="B19" s="61"/>
      <c r="C19" s="43" t="s">
        <v>83</v>
      </c>
      <c r="H19" s="71">
        <v>0</v>
      </c>
      <c r="I19" s="72">
        <v>0</v>
      </c>
      <c r="J19" s="62"/>
    </row>
    <row r="20" spans="2:10" x14ac:dyDescent="0.25">
      <c r="B20" s="61"/>
      <c r="C20" s="43" t="s">
        <v>84</v>
      </c>
      <c r="H20" s="71">
        <v>0</v>
      </c>
      <c r="I20" s="72">
        <v>0</v>
      </c>
      <c r="J20" s="62"/>
    </row>
    <row r="21" spans="2:10" x14ac:dyDescent="0.25">
      <c r="B21" s="61"/>
      <c r="C21" s="43" t="s">
        <v>85</v>
      </c>
      <c r="H21" s="71">
        <v>1</v>
      </c>
      <c r="I21" s="72">
        <v>6767156</v>
      </c>
      <c r="J21" s="62"/>
    </row>
    <row r="22" spans="2:10" x14ac:dyDescent="0.25">
      <c r="B22" s="61"/>
      <c r="C22" s="43" t="s">
        <v>86</v>
      </c>
      <c r="H22" s="71">
        <v>0</v>
      </c>
      <c r="I22" s="72">
        <v>0</v>
      </c>
      <c r="J22" s="62"/>
    </row>
    <row r="23" spans="2:10" x14ac:dyDescent="0.25">
      <c r="B23" s="61"/>
      <c r="C23" s="43" t="s">
        <v>87</v>
      </c>
      <c r="H23" s="71">
        <v>0</v>
      </c>
      <c r="I23" s="72">
        <v>0</v>
      </c>
      <c r="J23" s="62"/>
    </row>
    <row r="24" spans="2:10" ht="13" thickBot="1" x14ac:dyDescent="0.3">
      <c r="B24" s="61"/>
      <c r="C24" s="43" t="s">
        <v>88</v>
      </c>
      <c r="H24" s="73">
        <v>1</v>
      </c>
      <c r="I24" s="74">
        <v>34400822</v>
      </c>
      <c r="J24" s="62"/>
    </row>
    <row r="25" spans="2:10" ht="13" x14ac:dyDescent="0.3">
      <c r="B25" s="61"/>
      <c r="C25" s="63" t="s">
        <v>89</v>
      </c>
      <c r="D25" s="63"/>
      <c r="E25" s="63"/>
      <c r="F25" s="63"/>
      <c r="H25" s="69">
        <f>H19+H20+H21+H22+H24+H23</f>
        <v>2</v>
      </c>
      <c r="I25" s="70">
        <f>I19+I20+I21+I22+I24+I23</f>
        <v>41167978</v>
      </c>
      <c r="J25" s="62"/>
    </row>
    <row r="26" spans="2:10" x14ac:dyDescent="0.25">
      <c r="B26" s="61"/>
      <c r="C26" s="43" t="s">
        <v>90</v>
      </c>
      <c r="H26" s="71">
        <v>0</v>
      </c>
      <c r="I26" s="72">
        <v>0</v>
      </c>
      <c r="J26" s="62"/>
    </row>
    <row r="27" spans="2:10" ht="13" thickBot="1" x14ac:dyDescent="0.3">
      <c r="B27" s="61"/>
      <c r="C27" s="43" t="s">
        <v>48</v>
      </c>
      <c r="H27" s="73">
        <v>0</v>
      </c>
      <c r="I27" s="74">
        <v>0</v>
      </c>
      <c r="J27" s="62"/>
    </row>
    <row r="28" spans="2:10" ht="13" x14ac:dyDescent="0.3">
      <c r="B28" s="61"/>
      <c r="C28" s="63" t="s">
        <v>91</v>
      </c>
      <c r="D28" s="63"/>
      <c r="E28" s="63"/>
      <c r="F28" s="63"/>
      <c r="H28" s="69">
        <f>H26+H27</f>
        <v>0</v>
      </c>
      <c r="I28" s="70">
        <f>I26+I27</f>
        <v>0</v>
      </c>
      <c r="J28" s="62"/>
    </row>
    <row r="29" spans="2:10" ht="13.5" thickBot="1" x14ac:dyDescent="0.35">
      <c r="B29" s="61"/>
      <c r="C29" s="43" t="s">
        <v>92</v>
      </c>
      <c r="D29" s="63"/>
      <c r="E29" s="63"/>
      <c r="F29" s="63"/>
      <c r="H29" s="73">
        <v>0</v>
      </c>
      <c r="I29" s="74">
        <v>0</v>
      </c>
      <c r="J29" s="62"/>
    </row>
    <row r="30" spans="2:10" ht="13" x14ac:dyDescent="0.3">
      <c r="B30" s="61"/>
      <c r="C30" s="63" t="s">
        <v>93</v>
      </c>
      <c r="D30" s="63"/>
      <c r="E30" s="63"/>
      <c r="F30" s="63"/>
      <c r="H30" s="71">
        <f>H29</f>
        <v>0</v>
      </c>
      <c r="I30" s="72">
        <f>I29</f>
        <v>0</v>
      </c>
      <c r="J30" s="62"/>
    </row>
    <row r="31" spans="2:10" ht="13" x14ac:dyDescent="0.3">
      <c r="B31" s="61"/>
      <c r="C31" s="63"/>
      <c r="D31" s="63"/>
      <c r="E31" s="63"/>
      <c r="F31" s="63"/>
      <c r="H31" s="75"/>
      <c r="I31" s="70"/>
      <c r="J31" s="62"/>
    </row>
    <row r="32" spans="2:10" ht="13.5" thickBot="1" x14ac:dyDescent="0.35">
      <c r="B32" s="61"/>
      <c r="C32" s="63" t="s">
        <v>94</v>
      </c>
      <c r="D32" s="63"/>
      <c r="H32" s="76">
        <f>H25+H28+H30</f>
        <v>2</v>
      </c>
      <c r="I32" s="77">
        <f>I25+I28+I30</f>
        <v>41167978</v>
      </c>
      <c r="J32" s="62"/>
    </row>
    <row r="33" spans="2:10" ht="13.5" thickTop="1" x14ac:dyDescent="0.3">
      <c r="B33" s="61"/>
      <c r="C33" s="63"/>
      <c r="D33" s="63"/>
      <c r="H33" s="78">
        <f>+H18-H32</f>
        <v>0</v>
      </c>
      <c r="I33" s="72">
        <f>+I18-I32</f>
        <v>0</v>
      </c>
      <c r="J33" s="62"/>
    </row>
    <row r="34" spans="2:10" x14ac:dyDescent="0.25">
      <c r="B34" s="61"/>
      <c r="G34" s="78"/>
      <c r="H34" s="78"/>
      <c r="I34" s="78"/>
      <c r="J34" s="62"/>
    </row>
    <row r="35" spans="2:10" x14ac:dyDescent="0.25">
      <c r="B35" s="61"/>
      <c r="G35" s="78"/>
      <c r="H35" s="78"/>
      <c r="I35" s="78"/>
      <c r="J35" s="62"/>
    </row>
    <row r="36" spans="2:10" ht="13" x14ac:dyDescent="0.3">
      <c r="B36" s="61"/>
      <c r="C36" s="63"/>
      <c r="G36" s="78"/>
      <c r="H36" s="78"/>
      <c r="I36" s="78"/>
      <c r="J36" s="62"/>
    </row>
    <row r="37" spans="2:10" ht="13.5" thickBot="1" x14ac:dyDescent="0.35">
      <c r="B37" s="61"/>
      <c r="C37" s="79" t="s">
        <v>109</v>
      </c>
      <c r="D37" s="80"/>
      <c r="H37" s="79" t="s">
        <v>95</v>
      </c>
      <c r="I37" s="80"/>
      <c r="J37" s="62"/>
    </row>
    <row r="38" spans="2:10" ht="13" x14ac:dyDescent="0.3">
      <c r="B38" s="61"/>
      <c r="C38" s="63" t="s">
        <v>110</v>
      </c>
      <c r="D38" s="78"/>
      <c r="H38" s="81" t="s">
        <v>96</v>
      </c>
      <c r="I38" s="78"/>
      <c r="J38" s="62"/>
    </row>
    <row r="39" spans="2:10" ht="13" x14ac:dyDescent="0.3">
      <c r="B39" s="61"/>
      <c r="C39" s="63" t="s">
        <v>56</v>
      </c>
      <c r="H39" s="63" t="s">
        <v>97</v>
      </c>
      <c r="I39" s="78"/>
      <c r="J39" s="62"/>
    </row>
    <row r="40" spans="2:10" x14ac:dyDescent="0.25">
      <c r="B40" s="61"/>
      <c r="G40" s="78"/>
      <c r="H40" s="78"/>
      <c r="I40" s="78"/>
      <c r="J40" s="62"/>
    </row>
    <row r="41" spans="2:10" ht="12.75" customHeight="1" x14ac:dyDescent="0.25">
      <c r="B41" s="61"/>
      <c r="C41" s="102" t="s">
        <v>98</v>
      </c>
      <c r="D41" s="102"/>
      <c r="E41" s="102"/>
      <c r="F41" s="102"/>
      <c r="G41" s="102"/>
      <c r="H41" s="102"/>
      <c r="I41" s="102"/>
      <c r="J41" s="62"/>
    </row>
    <row r="42" spans="2:10" ht="18.75" customHeight="1" thickBot="1" x14ac:dyDescent="0.3">
      <c r="B42" s="82"/>
      <c r="C42" s="83"/>
      <c r="D42" s="83"/>
      <c r="E42" s="83"/>
      <c r="F42" s="83"/>
      <c r="G42" s="83"/>
      <c r="H42" s="83"/>
      <c r="I42" s="83"/>
      <c r="J42" s="84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398F5-99CB-4408-B019-81B174639AEE}">
  <dimension ref="B1:J37"/>
  <sheetViews>
    <sheetView showGridLines="0" topLeftCell="A5" zoomScale="84" zoomScaleNormal="84" zoomScaleSheetLayoutView="100" workbookViewId="0">
      <selection activeCell="I27" sqref="I27"/>
    </sheetView>
  </sheetViews>
  <sheetFormatPr baseColWidth="10" defaultColWidth="11.453125" defaultRowHeight="12.5" x14ac:dyDescent="0.25"/>
  <cols>
    <col min="1" max="1" width="4.453125" style="43" customWidth="1"/>
    <col min="2" max="2" width="11.453125" style="43"/>
    <col min="3" max="3" width="12.81640625" style="43" customWidth="1"/>
    <col min="4" max="4" width="22" style="43" customWidth="1"/>
    <col min="5" max="8" width="11.453125" style="43"/>
    <col min="9" max="9" width="24.81640625" style="43" customWidth="1"/>
    <col min="10" max="10" width="12.54296875" style="43" customWidth="1"/>
    <col min="11" max="11" width="1.81640625" style="43" customWidth="1"/>
    <col min="12" max="16384" width="11.453125" style="43"/>
  </cols>
  <sheetData>
    <row r="1" spans="2:10" ht="18" customHeight="1" thickBot="1" x14ac:dyDescent="0.3"/>
    <row r="2" spans="2:10" ht="19.5" customHeight="1" x14ac:dyDescent="0.25">
      <c r="B2" s="44"/>
      <c r="C2" s="45"/>
      <c r="D2" s="94" t="s">
        <v>99</v>
      </c>
      <c r="E2" s="95"/>
      <c r="F2" s="95"/>
      <c r="G2" s="95"/>
      <c r="H2" s="95"/>
      <c r="I2" s="96"/>
      <c r="J2" s="100" t="s">
        <v>76</v>
      </c>
    </row>
    <row r="3" spans="2:10" ht="15.75" customHeight="1" thickBot="1" x14ac:dyDescent="0.3">
      <c r="B3" s="46"/>
      <c r="C3" s="47"/>
      <c r="D3" s="97"/>
      <c r="E3" s="98"/>
      <c r="F3" s="98"/>
      <c r="G3" s="98"/>
      <c r="H3" s="98"/>
      <c r="I3" s="99"/>
      <c r="J3" s="101"/>
    </row>
    <row r="4" spans="2:10" ht="13" x14ac:dyDescent="0.25">
      <c r="B4" s="46"/>
      <c r="C4" s="47"/>
      <c r="E4" s="49"/>
      <c r="F4" s="49"/>
      <c r="G4" s="49"/>
      <c r="H4" s="49"/>
      <c r="I4" s="50"/>
      <c r="J4" s="51"/>
    </row>
    <row r="5" spans="2:10" ht="13" x14ac:dyDescent="0.25">
      <c r="B5" s="46"/>
      <c r="C5" s="47"/>
      <c r="D5" s="103" t="s">
        <v>100</v>
      </c>
      <c r="E5" s="104"/>
      <c r="F5" s="104"/>
      <c r="G5" s="104"/>
      <c r="H5" s="104"/>
      <c r="I5" s="105"/>
      <c r="J5" s="54" t="s">
        <v>101</v>
      </c>
    </row>
    <row r="6" spans="2:10" ht="13.5" thickBot="1" x14ac:dyDescent="0.3">
      <c r="B6" s="55"/>
      <c r="C6" s="56"/>
      <c r="D6" s="57"/>
      <c r="E6" s="58"/>
      <c r="F6" s="58"/>
      <c r="G6" s="58"/>
      <c r="H6" s="58"/>
      <c r="I6" s="59"/>
      <c r="J6" s="60"/>
    </row>
    <row r="7" spans="2:10" x14ac:dyDescent="0.25">
      <c r="B7" s="61"/>
      <c r="J7" s="62"/>
    </row>
    <row r="8" spans="2:10" x14ac:dyDescent="0.25">
      <c r="B8" s="61"/>
      <c r="J8" s="62"/>
    </row>
    <row r="9" spans="2:10" x14ac:dyDescent="0.25">
      <c r="B9" s="61"/>
      <c r="C9" s="43" t="str">
        <f ca="1">+'FOR-CSA-018'!C9</f>
        <v>Santiago de Cali, abril 28 2025</v>
      </c>
      <c r="D9" s="65"/>
      <c r="E9" s="64"/>
      <c r="J9" s="62"/>
    </row>
    <row r="10" spans="2:10" ht="13" x14ac:dyDescent="0.3">
      <c r="B10" s="61"/>
      <c r="C10" s="63"/>
      <c r="J10" s="62"/>
    </row>
    <row r="11" spans="2:10" ht="13" x14ac:dyDescent="0.3">
      <c r="B11" s="61"/>
      <c r="C11" s="63" t="str">
        <f>+'FOR-CSA-018'!C12</f>
        <v>Señores : CENTRO CARDIOVASCULAR COLOMBIANO CLINICA</v>
      </c>
      <c r="J11" s="62"/>
    </row>
    <row r="12" spans="2:10" ht="13" x14ac:dyDescent="0.3">
      <c r="B12" s="61"/>
      <c r="C12" s="63" t="str">
        <f>+'FOR-CSA-018'!C13</f>
        <v>NIT: 811046900</v>
      </c>
      <c r="J12" s="62"/>
    </row>
    <row r="13" spans="2:10" x14ac:dyDescent="0.25">
      <c r="B13" s="61"/>
      <c r="J13" s="62"/>
    </row>
    <row r="14" spans="2:10" x14ac:dyDescent="0.25">
      <c r="B14" s="61"/>
      <c r="C14" s="43" t="s">
        <v>102</v>
      </c>
      <c r="J14" s="62"/>
    </row>
    <row r="15" spans="2:10" x14ac:dyDescent="0.25">
      <c r="B15" s="61"/>
      <c r="C15" s="66"/>
      <c r="J15" s="62"/>
    </row>
    <row r="16" spans="2:10" ht="13" x14ac:dyDescent="0.3">
      <c r="B16" s="61"/>
      <c r="C16" s="85"/>
      <c r="D16" s="64"/>
      <c r="H16" s="86" t="s">
        <v>80</v>
      </c>
      <c r="I16" s="86" t="s">
        <v>81</v>
      </c>
      <c r="J16" s="62"/>
    </row>
    <row r="17" spans="2:10" ht="13" x14ac:dyDescent="0.3">
      <c r="B17" s="61"/>
      <c r="C17" s="63" t="str">
        <f>+'FOR-CSA-018'!C17</f>
        <v>Con Corte al dia: 31/03/2025</v>
      </c>
      <c r="D17" s="63"/>
      <c r="E17" s="63"/>
      <c r="F17" s="63"/>
      <c r="H17" s="87">
        <f>+SUM(H18:H23)</f>
        <v>2</v>
      </c>
      <c r="I17" s="88">
        <f>+SUM(I18:I23)</f>
        <v>41167978</v>
      </c>
      <c r="J17" s="62"/>
    </row>
    <row r="18" spans="2:10" x14ac:dyDescent="0.25">
      <c r="B18" s="61"/>
      <c r="C18" s="43" t="s">
        <v>83</v>
      </c>
      <c r="H18" s="89">
        <f>+'FOR-CSA-018'!H19</f>
        <v>0</v>
      </c>
      <c r="I18" s="90">
        <f>+'FOR-CSA-018'!I19</f>
        <v>0</v>
      </c>
      <c r="J18" s="62"/>
    </row>
    <row r="19" spans="2:10" x14ac:dyDescent="0.25">
      <c r="B19" s="61"/>
      <c r="C19" s="43" t="s">
        <v>84</v>
      </c>
      <c r="H19" s="89">
        <f>+'FOR-CSA-018'!H20</f>
        <v>0</v>
      </c>
      <c r="I19" s="90">
        <f>+'FOR-CSA-018'!I20</f>
        <v>0</v>
      </c>
      <c r="J19" s="62"/>
    </row>
    <row r="20" spans="2:10" x14ac:dyDescent="0.25">
      <c r="B20" s="61"/>
      <c r="C20" s="43" t="s">
        <v>85</v>
      </c>
      <c r="H20" s="89">
        <f>+'FOR-CSA-018'!H21</f>
        <v>1</v>
      </c>
      <c r="I20" s="90">
        <f>+'FOR-CSA-018'!I21</f>
        <v>6767156</v>
      </c>
      <c r="J20" s="62"/>
    </row>
    <row r="21" spans="2:10" x14ac:dyDescent="0.25">
      <c r="B21" s="61"/>
      <c r="C21" s="43" t="s">
        <v>86</v>
      </c>
      <c r="H21" s="89">
        <f>+'FOR-CSA-018'!H22</f>
        <v>0</v>
      </c>
      <c r="I21" s="90">
        <f>+'FOR-CSA-018'!I22</f>
        <v>0</v>
      </c>
      <c r="J21" s="62"/>
    </row>
    <row r="22" spans="2:10" x14ac:dyDescent="0.25">
      <c r="B22" s="61"/>
      <c r="C22" s="43" t="s">
        <v>87</v>
      </c>
      <c r="H22" s="89">
        <f>+'FOR-CSA-018'!H23</f>
        <v>0</v>
      </c>
      <c r="I22" s="90">
        <f>+'FOR-CSA-018'!I23</f>
        <v>0</v>
      </c>
      <c r="J22" s="62"/>
    </row>
    <row r="23" spans="2:10" x14ac:dyDescent="0.25">
      <c r="B23" s="61"/>
      <c r="C23" s="43" t="s">
        <v>103</v>
      </c>
      <c r="H23" s="89">
        <f>+'FOR-CSA-018'!H24</f>
        <v>1</v>
      </c>
      <c r="I23" s="90">
        <f>+'FOR-CSA-018'!I24</f>
        <v>34400822</v>
      </c>
      <c r="J23" s="62"/>
    </row>
    <row r="24" spans="2:10" ht="13" x14ac:dyDescent="0.3">
      <c r="B24" s="61"/>
      <c r="C24" s="63" t="s">
        <v>104</v>
      </c>
      <c r="D24" s="63"/>
      <c r="E24" s="63"/>
      <c r="F24" s="63"/>
      <c r="H24" s="87">
        <f>SUM(H18:H23)</f>
        <v>2</v>
      </c>
      <c r="I24" s="88">
        <f>+SUBTOTAL(9,I18:I23)</f>
        <v>41167978</v>
      </c>
      <c r="J24" s="62"/>
    </row>
    <row r="25" spans="2:10" ht="13.5" thickBot="1" x14ac:dyDescent="0.35">
      <c r="B25" s="61"/>
      <c r="C25" s="63"/>
      <c r="D25" s="63"/>
      <c r="H25" s="91"/>
      <c r="I25" s="92"/>
      <c r="J25" s="62"/>
    </row>
    <row r="26" spans="2:10" ht="13.5" thickTop="1" x14ac:dyDescent="0.3">
      <c r="B26" s="61"/>
      <c r="C26" s="63"/>
      <c r="D26" s="63"/>
      <c r="H26" s="78"/>
      <c r="I26" s="72"/>
      <c r="J26" s="62"/>
    </row>
    <row r="27" spans="2:10" ht="13" x14ac:dyDescent="0.3">
      <c r="B27" s="61"/>
      <c r="C27" s="63"/>
      <c r="D27" s="63"/>
      <c r="H27" s="78"/>
      <c r="I27" s="72"/>
      <c r="J27" s="62"/>
    </row>
    <row r="28" spans="2:10" ht="13" x14ac:dyDescent="0.3">
      <c r="B28" s="61"/>
      <c r="C28" s="63"/>
      <c r="D28" s="63"/>
      <c r="H28" s="78"/>
      <c r="I28" s="72"/>
      <c r="J28" s="62"/>
    </row>
    <row r="29" spans="2:10" x14ac:dyDescent="0.25">
      <c r="B29" s="61"/>
      <c r="G29" s="78"/>
      <c r="H29" s="78"/>
      <c r="I29" s="78"/>
      <c r="J29" s="62"/>
    </row>
    <row r="30" spans="2:10" ht="13.5" thickBot="1" x14ac:dyDescent="0.35">
      <c r="B30" s="61"/>
      <c r="C30" s="79" t="str">
        <f>+'FOR-CSA-018'!C37</f>
        <v>Leidy Vahos</v>
      </c>
      <c r="D30" s="79"/>
      <c r="G30" s="79" t="str">
        <f>+'FOR-CSA-018'!H37</f>
        <v>Lizeth Ome G.</v>
      </c>
      <c r="H30" s="80"/>
      <c r="I30" s="78"/>
      <c r="J30" s="62"/>
    </row>
    <row r="31" spans="2:10" ht="13" x14ac:dyDescent="0.3">
      <c r="B31" s="61"/>
      <c r="C31" s="81" t="str">
        <f>+'FOR-CSA-018'!C38</f>
        <v>Analista de cartera</v>
      </c>
      <c r="D31" s="81"/>
      <c r="G31" s="81" t="str">
        <f>+'FOR-CSA-018'!H38</f>
        <v>Cartera - Cuentas Salud</v>
      </c>
      <c r="H31" s="78"/>
      <c r="I31" s="78"/>
      <c r="J31" s="62"/>
    </row>
    <row r="32" spans="2:10" ht="13" x14ac:dyDescent="0.3">
      <c r="B32" s="61"/>
      <c r="C32" s="81" t="str">
        <f>+'FOR-CSA-018'!C39</f>
        <v>CENTRO CARDIOVASCULAR COLOMBIANO CLINICA</v>
      </c>
      <c r="D32" s="81"/>
      <c r="G32" s="81" t="str">
        <f>+'FOR-CSA-018'!H39</f>
        <v>EPS Comfenalco Valle.</v>
      </c>
      <c r="H32" s="78"/>
      <c r="I32" s="78"/>
      <c r="J32" s="62"/>
    </row>
    <row r="33" spans="2:10" ht="13" x14ac:dyDescent="0.3">
      <c r="B33" s="61"/>
      <c r="C33" s="81"/>
      <c r="D33" s="81"/>
      <c r="G33" s="81"/>
      <c r="H33" s="78"/>
      <c r="I33" s="78"/>
      <c r="J33" s="62"/>
    </row>
    <row r="34" spans="2:10" ht="13" x14ac:dyDescent="0.3">
      <c r="B34" s="61"/>
      <c r="C34" s="81"/>
      <c r="D34" s="81"/>
      <c r="G34" s="81"/>
      <c r="H34" s="78"/>
      <c r="I34" s="78"/>
      <c r="J34" s="62"/>
    </row>
    <row r="35" spans="2:10" ht="14" x14ac:dyDescent="0.25">
      <c r="B35" s="61"/>
      <c r="C35" s="106" t="s">
        <v>105</v>
      </c>
      <c r="D35" s="106"/>
      <c r="E35" s="106"/>
      <c r="F35" s="106"/>
      <c r="G35" s="106"/>
      <c r="H35" s="106"/>
      <c r="I35" s="106"/>
      <c r="J35" s="62"/>
    </row>
    <row r="36" spans="2:10" ht="13" x14ac:dyDescent="0.3">
      <c r="B36" s="61"/>
      <c r="C36" s="81"/>
      <c r="D36" s="81"/>
      <c r="G36" s="81"/>
      <c r="H36" s="78"/>
      <c r="I36" s="78"/>
      <c r="J36" s="62"/>
    </row>
    <row r="37" spans="2:10" ht="18.75" customHeight="1" thickBot="1" x14ac:dyDescent="0.3">
      <c r="B37" s="82"/>
      <c r="C37" s="83"/>
      <c r="D37" s="83"/>
      <c r="E37" s="83"/>
      <c r="F37" s="83"/>
      <c r="G37" s="80"/>
      <c r="H37" s="80"/>
      <c r="I37" s="80"/>
      <c r="J37" s="84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2025-04-28T23:18:31Z</dcterms:modified>
</cp:coreProperties>
</file>