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00008128 A SANCHEZ RADIOLOGOS SAS\"/>
    </mc:Choice>
  </mc:AlternateContent>
  <xr:revisionPtr revIDLastSave="0" documentId="13_ncr:1_{B2179AC9-C45B-4DBA-876E-9AA3002CB7E6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" sheetId="3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5" l="1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I24" i="5" s="1"/>
  <c r="H19" i="5"/>
  <c r="H18" i="5"/>
  <c r="H17" i="5" s="1"/>
  <c r="I17" i="5"/>
  <c r="C9" i="5"/>
  <c r="I30" i="4"/>
  <c r="H30" i="4"/>
  <c r="I28" i="4"/>
  <c r="H28" i="4"/>
  <c r="I25" i="4"/>
  <c r="H25" i="4"/>
  <c r="H32" i="4" s="1"/>
  <c r="H33" i="4" s="1"/>
  <c r="C12" i="5"/>
  <c r="C11" i="5"/>
  <c r="C9" i="4"/>
  <c r="I32" i="4" l="1"/>
  <c r="I33" i="4" s="1"/>
  <c r="H24" i="5"/>
  <c r="L2" i="3" l="1"/>
  <c r="AI1" i="3"/>
  <c r="AH1" i="3"/>
  <c r="AG1" i="3"/>
  <c r="AF1" i="3"/>
  <c r="AE1" i="3"/>
  <c r="AD1" i="3"/>
  <c r="AC1" i="3"/>
  <c r="AB1" i="3"/>
  <c r="AA1" i="3"/>
  <c r="Z1" i="3"/>
  <c r="S1" i="3"/>
  <c r="M1" i="3"/>
  <c r="J1" i="3"/>
  <c r="I1" i="3"/>
  <c r="K1" i="3" l="1"/>
  <c r="I8" i="1"/>
  <c r="C5" i="1"/>
  <c r="C6" i="1"/>
  <c r="C7" i="1"/>
  <c r="C4" i="1"/>
</calcChain>
</file>

<file path=xl/sharedStrings.xml><?xml version="1.0" encoding="utf-8"?>
<sst xmlns="http://schemas.openxmlformats.org/spreadsheetml/2006/main" count="150" uniqueCount="106">
  <si>
    <t>VENCE</t>
  </si>
  <si>
    <t>FVS</t>
  </si>
  <si>
    <t>890303093</t>
  </si>
  <si>
    <t>CAJA DE COMPENSACION FAMILIAR DEL VALLE DEL CAUCA-COMFENALCO VALLE DE LA GENTE</t>
  </si>
  <si>
    <t>FCATURA</t>
  </si>
  <si>
    <t>PREF FACTURA</t>
  </si>
  <si>
    <t>NUM FACTURA</t>
  </si>
  <si>
    <t>EDAD</t>
  </si>
  <si>
    <t>APB</t>
  </si>
  <si>
    <t>NIT</t>
  </si>
  <si>
    <t>SALDO DOC</t>
  </si>
  <si>
    <t>PLAZO</t>
  </si>
  <si>
    <t>FEC INI</t>
  </si>
  <si>
    <t>A SANCHEZ RADIOLOGOS SAS</t>
  </si>
  <si>
    <t>NIT 800008128-2</t>
  </si>
  <si>
    <t>NIT IPS</t>
  </si>
  <si>
    <t>Nombre IPS</t>
  </si>
  <si>
    <t>Prefijo Factura</t>
  </si>
  <si>
    <t>Numero 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</si>
  <si>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</si>
  <si>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</si>
  <si>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</si>
  <si>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</si>
  <si>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</si>
  <si>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</si>
  <si>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</si>
  <si>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</si>
  <si>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</si>
  <si>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</si>
  <si>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</si>
  <si>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</si>
  <si>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</si>
  <si>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</si>
  <si>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</si>
  <si>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</si>
  <si>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</si>
  <si>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</si>
  <si>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</si>
  <si>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</si>
  <si>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</si>
  <si>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</si>
  <si>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</si>
  <si>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</si>
  <si>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</si>
  <si>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</si>
  <si>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</si>
  <si>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</si>
  <si>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RETENCION</t>
  </si>
  <si>
    <t>DOC COMPENSACION SAP</t>
  </si>
  <si>
    <t>FECHA COMPENSACION SAP</t>
  </si>
  <si>
    <t>OBSE PAGO</t>
  </si>
  <si>
    <t>VALOR TRANFERENCIA</t>
  </si>
  <si>
    <t>FVS2890</t>
  </si>
  <si>
    <t>800008128_FVS2890</t>
  </si>
  <si>
    <t>Finalizada</t>
  </si>
  <si>
    <t>Exámenes de laboratorio, imágenes y otras ayudas diagnósticas ambulatorias</t>
  </si>
  <si>
    <t>CNT-2022-258</t>
  </si>
  <si>
    <t>FVS2348</t>
  </si>
  <si>
    <t>800008128_FVS2348</t>
  </si>
  <si>
    <t>FVS3388</t>
  </si>
  <si>
    <t>800008128_FVS3388</t>
  </si>
  <si>
    <t>FVS1298</t>
  </si>
  <si>
    <t>800008128_FVS1298</t>
  </si>
  <si>
    <t>Factura cancelada parcialmente - Saldo en programacion de pago</t>
  </si>
  <si>
    <t>FACTURA</t>
  </si>
  <si>
    <t>VALOR CANCELADO SAP</t>
  </si>
  <si>
    <t>Factura cancelada</t>
  </si>
  <si>
    <t>Factura Cancelada</t>
  </si>
  <si>
    <t>(en blanco)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</si>
  <si>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</si>
  <si>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</si>
  <si>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</si>
  <si>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</si>
  <si>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</si>
  <si>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</si>
  <si>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</si>
  <si>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</si>
  <si>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</si>
  <si>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</si>
  <si>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</si>
  <si>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</si>
  <si>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</si>
  <si>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</si>
  <si>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</si>
  <si>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</si>
  <si>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</si>
  <si>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</si>
  <si>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</si>
  <si>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</si>
  <si>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</si>
  <si>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</si>
  <si>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</si>
  <si>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</si>
  <si>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</si>
  <si>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</si>
  <si>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</si>
  <si>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</si>
  <si>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</si>
  <si>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</si>
  <si>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</si>
  <si>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</si>
  <si>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</si>
  <si>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A SANCHEZ RADIOLOGOS SAS</t>
  </si>
  <si>
    <t>NIT: 800008128</t>
  </si>
  <si>
    <t>A continuacion me permito remitir nuestra respuesta al estado de cartera presentado en la fecha: 01/04/2025</t>
  </si>
  <si>
    <t>Con Corte al dia: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</si>
</sst>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9">
    <xf numFmtId="0" fontId="0" fillId="0" borderId="0" xfId="0"/>
    <xf numFmtId="1" fontId="2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/>
    <xf numFmtId="14" fontId="2" fillId="0" borderId="1" xfId="0" applyNumberFormat="1" applyFont="1" applyBorder="1"/>
    <xf numFmtId="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4" fontId="4" fillId="0" borderId="0" xfId="0" applyNumberFormat="1" applyFont="1" applyAlignment="1">
      <alignment vertical="center"/>
    </xf>
    <xf numFmtId="165" fontId="4" fillId="0" borderId="0" xfId="0" applyNumberFormat="1" applyFont="1"/>
    <xf numFmtId="165" fontId="4" fillId="0" borderId="0" xfId="1" applyNumberFormat="1" applyFont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67" fontId="8" fillId="0" borderId="0" xfId="2" applyNumberFormat="1" applyFont="1"/>
    <xf numFmtId="14" fontId="8" fillId="0" borderId="0" xfId="2" applyNumberFormat="1" applyFont="1" applyAlignment="1">
      <alignment horizontal="left"/>
    </xf>
    <xf numFmtId="1" fontId="9" fillId="0" borderId="0" xfId="3" applyNumberFormat="1" applyFont="1" applyAlignment="1">
      <alignment horizontal="center" vertical="center"/>
    </xf>
    <xf numFmtId="165" fontId="9" fillId="0" borderId="0" xfId="2" applyNumberFormat="1" applyFont="1" applyAlignment="1">
      <alignment horizontal="center" vertical="center"/>
    </xf>
    <xf numFmtId="1" fontId="9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" fontId="8" fillId="0" borderId="9" xfId="2" applyNumberFormat="1" applyFont="1" applyBorder="1" applyAlignment="1">
      <alignment horizontal="center"/>
    </xf>
    <xf numFmtId="168" fontId="8" fillId="0" borderId="9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8" fontId="8" fillId="0" borderId="0" xfId="2" applyNumberFormat="1" applyFont="1"/>
    <xf numFmtId="168" fontId="9" fillId="0" borderId="9" xfId="2" applyNumberFormat="1" applyFont="1" applyBorder="1"/>
    <xf numFmtId="168" fontId="8" fillId="0" borderId="9" xfId="2" applyNumberFormat="1" applyFont="1" applyBorder="1"/>
    <xf numFmtId="168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8" fillId="7" borderId="0" xfId="2" applyFont="1" applyFill="1"/>
    <xf numFmtId="0" fontId="9" fillId="0" borderId="0" xfId="2" applyFont="1" applyAlignment="1">
      <alignment horizontal="center"/>
    </xf>
    <xf numFmtId="1" fontId="9" fillId="0" borderId="0" xfId="3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" fontId="8" fillId="0" borderId="0" xfId="3" applyNumberFormat="1" applyFont="1" applyAlignment="1">
      <alignment horizontal="right"/>
    </xf>
    <xf numFmtId="169" fontId="8" fillId="0" borderId="0" xfId="4" applyNumberFormat="1" applyFont="1" applyAlignment="1">
      <alignment horizontal="right"/>
    </xf>
    <xf numFmtId="170" fontId="8" fillId="0" borderId="13" xfId="4" applyNumberFormat="1" applyFont="1" applyBorder="1" applyAlignment="1">
      <alignment horizontal="center"/>
    </xf>
    <xf numFmtId="169" fontId="8" fillId="0" borderId="13" xfId="4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9" fillId="0" borderId="2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8" fillId="0" borderId="0" xfId="2" applyFont="1" applyAlignment="1">
      <alignment horizontal="left"/>
    </xf>
    <xf numFmtId="0" fontId="9" fillId="0" borderId="6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 2 2" xfId="4" xr:uid="{6B33E89C-7631-4082-A49F-66C7292FE2AF}"/>
    <cellStyle name="Millares 3" xfId="3" xr:uid="{CFBF9A49-57A0-4E68-B73B-F636E0921212}"/>
    <cellStyle name="Moneda" xfId="1" builtinId="4"/>
    <cellStyle name="Normal" xfId="0" builtinId="0"/>
    <cellStyle name="Normal 2 2" xfId="2" xr:uid="{9CF42DF5-3576-491A-B60C-B6F69C9F109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193D59D-958F-4E61-8BB3-2FF1FB258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0AA7858-520D-436E-93CF-B8F6EBE30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86C439D-9E3C-4A54-B353-0258F0045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60FB240-7BFA-4193-AD13-CC39F2373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activeCell="D17" sqref="D17"/>
    </sheetView>
  </sheetViews>
  <sheetFormatPr baseColWidth="10" defaultRowHeight="14.5" x14ac:dyDescent="0.35"/>
  <cols>
    <col min="2" max="2" width="11.54296875" bestFit="1" customWidth="1"/>
    <col min="5" max="5" width="54.453125" customWidth="1"/>
    <col min="9" max="9" width="12.36328125" bestFit="1" customWidth="1"/>
    <col min="10" max="10" width="5.7265625" bestFit="1" customWidth="1"/>
  </cols>
  <sheetData>
    <row r="1" spans="1:10" x14ac:dyDescent="0.35">
      <c r="A1" s="84" t="s">
        <v>13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x14ac:dyDescent="0.35">
      <c r="A2" s="84" t="s">
        <v>14</v>
      </c>
      <c r="B2" s="84"/>
      <c r="C2" s="84"/>
      <c r="D2" s="84"/>
      <c r="E2" s="84"/>
      <c r="F2" s="84"/>
      <c r="G2" s="84"/>
      <c r="H2" s="84"/>
      <c r="I2" s="84"/>
      <c r="J2" s="84"/>
    </row>
    <row r="3" spans="1:10" x14ac:dyDescent="0.35">
      <c r="A3" s="1" t="s">
        <v>5</v>
      </c>
      <c r="B3" s="2" t="s">
        <v>6</v>
      </c>
      <c r="C3" s="1" t="s">
        <v>4</v>
      </c>
      <c r="D3" s="1" t="s">
        <v>9</v>
      </c>
      <c r="E3" s="1" t="s">
        <v>8</v>
      </c>
      <c r="F3" s="3" t="s">
        <v>12</v>
      </c>
      <c r="G3" s="1" t="s">
        <v>11</v>
      </c>
      <c r="H3" s="3" t="s">
        <v>0</v>
      </c>
      <c r="I3" s="2" t="s">
        <v>10</v>
      </c>
      <c r="J3" s="2" t="s">
        <v>7</v>
      </c>
    </row>
    <row r="4" spans="1:10" x14ac:dyDescent="0.35">
      <c r="A4" s="1" t="s">
        <v>1</v>
      </c>
      <c r="B4" s="2">
        <v>1298</v>
      </c>
      <c r="C4" s="1" t="str">
        <f>CONCATENATE(A4," ",B4)</f>
        <v>FVS 1298</v>
      </c>
      <c r="D4" s="1" t="s">
        <v>2</v>
      </c>
      <c r="E4" s="1" t="s">
        <v>3</v>
      </c>
      <c r="F4" s="4">
        <v>45519</v>
      </c>
      <c r="G4" s="1">
        <v>60</v>
      </c>
      <c r="H4" s="4">
        <v>45579</v>
      </c>
      <c r="I4" s="2">
        <v>23598990</v>
      </c>
      <c r="J4" s="2">
        <v>134</v>
      </c>
    </row>
    <row r="5" spans="1:10" x14ac:dyDescent="0.35">
      <c r="A5" s="1" t="s">
        <v>1</v>
      </c>
      <c r="B5" s="2">
        <v>2348</v>
      </c>
      <c r="C5" s="1" t="str">
        <f t="shared" ref="C5:C7" si="0">CONCATENATE(A5," ",B5)</f>
        <v>FVS 2348</v>
      </c>
      <c r="D5" s="1" t="s">
        <v>2</v>
      </c>
      <c r="E5" s="1" t="s">
        <v>3</v>
      </c>
      <c r="F5" s="4">
        <v>45575</v>
      </c>
      <c r="G5" s="1">
        <v>60</v>
      </c>
      <c r="H5" s="4">
        <v>45635</v>
      </c>
      <c r="I5" s="2">
        <v>179600</v>
      </c>
      <c r="J5" s="2">
        <v>78</v>
      </c>
    </row>
    <row r="6" spans="1:10" x14ac:dyDescent="0.35">
      <c r="A6" s="1" t="s">
        <v>1</v>
      </c>
      <c r="B6" s="2">
        <v>2890</v>
      </c>
      <c r="C6" s="1" t="str">
        <f t="shared" si="0"/>
        <v>FVS 2890</v>
      </c>
      <c r="D6" s="1" t="s">
        <v>2</v>
      </c>
      <c r="E6" s="1" t="s">
        <v>3</v>
      </c>
      <c r="F6" s="4">
        <v>45609</v>
      </c>
      <c r="G6" s="1">
        <v>60</v>
      </c>
      <c r="H6" s="4">
        <v>45669</v>
      </c>
      <c r="I6" s="2">
        <v>157200</v>
      </c>
      <c r="J6" s="2">
        <v>44</v>
      </c>
    </row>
    <row r="7" spans="1:10" x14ac:dyDescent="0.35">
      <c r="A7" s="1" t="s">
        <v>1</v>
      </c>
      <c r="B7" s="2">
        <v>3388</v>
      </c>
      <c r="C7" s="1" t="str">
        <f t="shared" si="0"/>
        <v>FVS 3388</v>
      </c>
      <c r="D7" s="1" t="s">
        <v>2</v>
      </c>
      <c r="E7" s="1" t="s">
        <v>3</v>
      </c>
      <c r="F7" s="4">
        <v>45637</v>
      </c>
      <c r="G7" s="1">
        <v>60</v>
      </c>
      <c r="H7" s="4">
        <v>45697</v>
      </c>
      <c r="I7" s="2">
        <v>7509418</v>
      </c>
      <c r="J7" s="2">
        <v>16</v>
      </c>
    </row>
    <row r="8" spans="1:10" x14ac:dyDescent="0.35">
      <c r="I8" s="5">
        <f>SUM(I4:I7)</f>
        <v>31445208</v>
      </c>
    </row>
    <row r="15" spans="1:10" x14ac:dyDescent="0.35">
      <c r="B15" s="7"/>
    </row>
  </sheetData>
  <protectedRanges>
    <protectedRange algorithmName="SHA-512" hashValue="9+ah9tJAD1d4FIK7boMSAp9ZhkqWOsKcliwsS35JSOsk0Aea+c/2yFVjBeVDsv7trYxT+iUP9dPVCIbjcjaMoQ==" saltValue="Z7GArlXd1BdcXotzmJqK/w==" spinCount="100000" sqref="B15" name="Rango1_4_9_1"/>
  </protectedRanges>
  <mergeCells count="2">
    <mergeCell ref="A1:J1"/>
    <mergeCell ref="A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6"/>
  <sheetViews>
    <sheetView workbookViewId="0">
      <selection activeCell="H15" sqref="H15"/>
    </sheetView>
  </sheetViews>
  <sheetFormatPr baseColWidth="10" defaultRowHeight="14.5" x14ac:dyDescent="0.35"/>
  <cols>
    <col min="11" max="12" width="22.453125" customWidth="1"/>
    <col min="13" max="13" width="11.36328125" customWidth="1"/>
    <col min="20" max="20" width="12.1796875" customWidth="1"/>
    <col min="40" max="40" width="13.36328125" customWidth="1"/>
  </cols>
  <sheetData>
    <row r="1" spans="1:40" s="17" customFormat="1" x14ac:dyDescent="0.35">
      <c r="A1" s="8"/>
      <c r="B1" s="9"/>
      <c r="C1" s="9"/>
      <c r="D1" s="9"/>
      <c r="E1" s="10"/>
      <c r="F1" s="9"/>
      <c r="G1" s="11"/>
      <c r="H1" s="11"/>
      <c r="I1" s="12">
        <f>+SUBTOTAL(9,I3:I26749)</f>
        <v>0</v>
      </c>
      <c r="J1" s="12">
        <f>+SUBTOTAL(9,J3:J26749)</f>
        <v>31445208</v>
      </c>
      <c r="K1" s="13">
        <f>+J1-SUM(Z1:AH1)</f>
        <v>0</v>
      </c>
      <c r="L1" s="13"/>
      <c r="M1" s="12">
        <f>+SUBTOTAL(9,M3:M26749)</f>
        <v>0</v>
      </c>
      <c r="N1" s="13"/>
      <c r="O1" s="14"/>
      <c r="P1" s="14"/>
      <c r="Q1" s="14"/>
      <c r="R1" s="14"/>
      <c r="S1" s="12">
        <f>+SUBTOTAL(9,S3:S26749)</f>
        <v>0</v>
      </c>
      <c r="T1" s="13"/>
      <c r="U1" s="13"/>
      <c r="V1" s="13"/>
      <c r="W1" s="13"/>
      <c r="X1" s="13"/>
      <c r="Y1" s="13"/>
      <c r="Z1" s="12">
        <f t="shared" ref="Z1:AH1" si="0">+SUBTOTAL(9,Z3:Z26749)</f>
        <v>7846218</v>
      </c>
      <c r="AA1" s="12">
        <f t="shared" si="0"/>
        <v>0</v>
      </c>
      <c r="AB1" s="12">
        <f t="shared" si="0"/>
        <v>0</v>
      </c>
      <c r="AC1" s="12">
        <f t="shared" si="0"/>
        <v>0</v>
      </c>
      <c r="AD1" s="12">
        <f t="shared" si="0"/>
        <v>0</v>
      </c>
      <c r="AE1" s="12">
        <f t="shared" si="0"/>
        <v>0</v>
      </c>
      <c r="AF1" s="12">
        <f t="shared" si="0"/>
        <v>23598990</v>
      </c>
      <c r="AG1" s="12">
        <f t="shared" si="0"/>
        <v>0</v>
      </c>
      <c r="AH1" s="12">
        <f t="shared" si="0"/>
        <v>0</v>
      </c>
      <c r="AI1" s="12">
        <f>+SUBTOTAL(9,AI3:AI26749)</f>
        <v>12442024</v>
      </c>
      <c r="AJ1" s="15"/>
      <c r="AK1" s="15"/>
      <c r="AL1" s="15"/>
      <c r="AM1" s="15"/>
      <c r="AN1" s="16"/>
    </row>
    <row r="2" spans="1:40" ht="30" x14ac:dyDescent="0.35">
      <c r="A2" s="18" t="s">
        <v>15</v>
      </c>
      <c r="B2" s="18" t="s">
        <v>16</v>
      </c>
      <c r="C2" s="18" t="s">
        <v>17</v>
      </c>
      <c r="D2" s="18" t="s">
        <v>18</v>
      </c>
      <c r="E2" s="19" t="s">
        <v>64</v>
      </c>
      <c r="F2" s="18" t="s">
        <v>19</v>
      </c>
      <c r="G2" s="20" t="s">
        <v>20</v>
      </c>
      <c r="H2" s="20" t="s">
        <v>21</v>
      </c>
      <c r="I2" s="21" t="s">
        <v>22</v>
      </c>
      <c r="J2" s="21" t="s">
        <v>23</v>
      </c>
      <c r="K2" s="6" t="s">
        <v>24</v>
      </c>
      <c r="L2" s="22" t="str">
        <f ca="1">+CONCATENATE("ESTADO EPS ",TEXT(TODAY(),"DD-MM-YYYY"))</f>
        <v>ESTADO EPS 14-04-2025</v>
      </c>
      <c r="M2" s="23" t="s">
        <v>25</v>
      </c>
      <c r="N2" s="24" t="s">
        <v>26</v>
      </c>
      <c r="O2" s="25" t="s">
        <v>27</v>
      </c>
      <c r="P2" s="25" t="s">
        <v>28</v>
      </c>
      <c r="Q2" s="25" t="s">
        <v>29</v>
      </c>
      <c r="R2" s="25" t="s">
        <v>30</v>
      </c>
      <c r="S2" s="26" t="s">
        <v>33</v>
      </c>
      <c r="T2" s="26" t="s">
        <v>34</v>
      </c>
      <c r="U2" s="26" t="s">
        <v>35</v>
      </c>
      <c r="V2" s="26" t="s">
        <v>36</v>
      </c>
      <c r="W2" s="26" t="s">
        <v>37</v>
      </c>
      <c r="X2" s="26" t="s">
        <v>38</v>
      </c>
      <c r="Y2" s="26" t="s">
        <v>39</v>
      </c>
      <c r="Z2" s="27" t="s">
        <v>40</v>
      </c>
      <c r="AA2" s="27" t="s">
        <v>41</v>
      </c>
      <c r="AB2" s="27" t="s">
        <v>42</v>
      </c>
      <c r="AC2" s="27" t="s">
        <v>32</v>
      </c>
      <c r="AD2" s="27" t="s">
        <v>43</v>
      </c>
      <c r="AE2" s="27" t="s">
        <v>31</v>
      </c>
      <c r="AF2" s="27" t="s">
        <v>44</v>
      </c>
      <c r="AG2" s="27" t="s">
        <v>45</v>
      </c>
      <c r="AH2" s="27" t="s">
        <v>46</v>
      </c>
      <c r="AI2" s="28" t="s">
        <v>65</v>
      </c>
      <c r="AJ2" s="28" t="s">
        <v>47</v>
      </c>
      <c r="AK2" s="28" t="s">
        <v>48</v>
      </c>
      <c r="AL2" s="28" t="s">
        <v>49</v>
      </c>
      <c r="AM2" s="28" t="s">
        <v>50</v>
      </c>
      <c r="AN2" s="28" t="s">
        <v>51</v>
      </c>
    </row>
    <row r="3" spans="1:40" x14ac:dyDescent="0.35">
      <c r="A3" s="7">
        <v>800008128</v>
      </c>
      <c r="B3" s="29" t="s">
        <v>13</v>
      </c>
      <c r="C3" s="30" t="s">
        <v>1</v>
      </c>
      <c r="D3" s="7">
        <v>2890</v>
      </c>
      <c r="E3" s="31" t="s">
        <v>52</v>
      </c>
      <c r="F3" s="7" t="s">
        <v>53</v>
      </c>
      <c r="G3" s="32">
        <v>45609</v>
      </c>
      <c r="H3" s="7"/>
      <c r="I3" s="7">
        <v>0</v>
      </c>
      <c r="J3" s="33">
        <v>157200</v>
      </c>
      <c r="K3" s="7" t="s">
        <v>66</v>
      </c>
      <c r="L3" s="7" t="s">
        <v>67</v>
      </c>
      <c r="M3" s="7">
        <v>0</v>
      </c>
      <c r="N3" s="7" t="s">
        <v>54</v>
      </c>
      <c r="O3" s="32">
        <v>45609</v>
      </c>
      <c r="P3" s="32">
        <v>45609</v>
      </c>
      <c r="Q3" s="32">
        <v>45622</v>
      </c>
      <c r="R3" s="32"/>
      <c r="S3" s="7">
        <v>0</v>
      </c>
      <c r="T3" s="7"/>
      <c r="U3" s="7"/>
      <c r="V3" s="7"/>
      <c r="W3" s="7" t="s">
        <v>55</v>
      </c>
      <c r="X3" s="7"/>
      <c r="Y3" s="7" t="s">
        <v>56</v>
      </c>
      <c r="Z3" s="33">
        <v>157200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33">
        <v>3613081</v>
      </c>
      <c r="AJ3" s="7"/>
      <c r="AK3" s="7">
        <v>2201574599</v>
      </c>
      <c r="AL3" s="7">
        <v>45642</v>
      </c>
      <c r="AM3" s="7" t="s">
        <v>68</v>
      </c>
      <c r="AN3" s="33">
        <v>3613081</v>
      </c>
    </row>
    <row r="4" spans="1:40" x14ac:dyDescent="0.35">
      <c r="A4" s="7">
        <v>800008128</v>
      </c>
      <c r="B4" s="29" t="s">
        <v>13</v>
      </c>
      <c r="C4" s="30" t="s">
        <v>1</v>
      </c>
      <c r="D4" s="7">
        <v>2348</v>
      </c>
      <c r="E4" s="31" t="s">
        <v>57</v>
      </c>
      <c r="F4" s="7" t="s">
        <v>58</v>
      </c>
      <c r="G4" s="32">
        <v>45575</v>
      </c>
      <c r="H4" s="7"/>
      <c r="I4" s="7">
        <v>0</v>
      </c>
      <c r="J4" s="33">
        <v>179600</v>
      </c>
      <c r="K4" s="7" t="s">
        <v>66</v>
      </c>
      <c r="L4" s="7" t="s">
        <v>66</v>
      </c>
      <c r="M4" s="7">
        <v>0</v>
      </c>
      <c r="N4" s="7" t="s">
        <v>54</v>
      </c>
      <c r="O4" s="32">
        <v>45575</v>
      </c>
      <c r="P4" s="32">
        <v>45576</v>
      </c>
      <c r="Q4" s="32">
        <v>45584</v>
      </c>
      <c r="R4" s="32"/>
      <c r="S4" s="7">
        <v>0</v>
      </c>
      <c r="T4" s="7"/>
      <c r="U4" s="7"/>
      <c r="V4" s="7"/>
      <c r="W4" s="7" t="s">
        <v>55</v>
      </c>
      <c r="X4" s="7"/>
      <c r="Y4" s="7" t="s">
        <v>56</v>
      </c>
      <c r="Z4" s="33">
        <v>179600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33">
        <v>4469678</v>
      </c>
      <c r="AJ4" s="7"/>
      <c r="AK4" s="7">
        <v>2201566026</v>
      </c>
      <c r="AL4" s="7">
        <v>45614</v>
      </c>
      <c r="AM4" s="7" t="s">
        <v>68</v>
      </c>
      <c r="AN4" s="33">
        <v>4672389</v>
      </c>
    </row>
    <row r="5" spans="1:40" x14ac:dyDescent="0.35">
      <c r="A5" s="7">
        <v>800008128</v>
      </c>
      <c r="B5" s="29" t="s">
        <v>13</v>
      </c>
      <c r="C5" s="30" t="s">
        <v>1</v>
      </c>
      <c r="D5" s="7">
        <v>3388</v>
      </c>
      <c r="E5" s="31" t="s">
        <v>59</v>
      </c>
      <c r="F5" s="7" t="s">
        <v>60</v>
      </c>
      <c r="G5" s="32">
        <v>45637</v>
      </c>
      <c r="H5" s="7"/>
      <c r="I5" s="7">
        <v>0</v>
      </c>
      <c r="J5" s="33">
        <v>7509418</v>
      </c>
      <c r="K5" s="7" t="s">
        <v>66</v>
      </c>
      <c r="L5" s="7" t="s">
        <v>66</v>
      </c>
      <c r="M5" s="7">
        <v>0</v>
      </c>
      <c r="N5" s="7" t="s">
        <v>54</v>
      </c>
      <c r="O5" s="32">
        <v>45637</v>
      </c>
      <c r="P5" s="32">
        <v>45638</v>
      </c>
      <c r="Q5" s="32">
        <v>45639</v>
      </c>
      <c r="R5" s="32"/>
      <c r="S5" s="7">
        <v>0</v>
      </c>
      <c r="T5" s="7"/>
      <c r="U5" s="7"/>
      <c r="V5" s="7"/>
      <c r="W5" s="7" t="s">
        <v>55</v>
      </c>
      <c r="X5" s="7"/>
      <c r="Y5" s="7" t="s">
        <v>56</v>
      </c>
      <c r="Z5" s="33">
        <v>7509418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33">
        <v>4013902</v>
      </c>
      <c r="AJ5" s="7"/>
      <c r="AK5" s="7">
        <v>2201583030</v>
      </c>
      <c r="AL5" s="7">
        <v>45677</v>
      </c>
      <c r="AM5" s="7" t="s">
        <v>68</v>
      </c>
      <c r="AN5" s="33">
        <v>4013902</v>
      </c>
    </row>
    <row r="6" spans="1:40" x14ac:dyDescent="0.35">
      <c r="A6" s="7">
        <v>800008128</v>
      </c>
      <c r="B6" s="29" t="s">
        <v>13</v>
      </c>
      <c r="C6" s="30" t="s">
        <v>1</v>
      </c>
      <c r="D6" s="7">
        <v>1298</v>
      </c>
      <c r="E6" s="31" t="s">
        <v>61</v>
      </c>
      <c r="F6" s="7" t="s">
        <v>62</v>
      </c>
      <c r="G6" s="32">
        <v>45519</v>
      </c>
      <c r="H6" s="7"/>
      <c r="I6" s="7">
        <v>0</v>
      </c>
      <c r="J6" s="33">
        <v>23598990</v>
      </c>
      <c r="K6" s="7" t="s">
        <v>63</v>
      </c>
      <c r="L6" s="7" t="s">
        <v>63</v>
      </c>
      <c r="M6" s="7">
        <v>0</v>
      </c>
      <c r="N6" s="7" t="s">
        <v>54</v>
      </c>
      <c r="O6" s="32">
        <v>45519</v>
      </c>
      <c r="P6" s="32">
        <v>45537</v>
      </c>
      <c r="Q6" s="32">
        <v>45558</v>
      </c>
      <c r="R6" s="32"/>
      <c r="S6" s="7">
        <v>0</v>
      </c>
      <c r="T6" s="7"/>
      <c r="U6" s="7"/>
      <c r="V6" s="7"/>
      <c r="W6" s="7" t="s">
        <v>55</v>
      </c>
      <c r="X6" s="7"/>
      <c r="Y6" s="7" t="s">
        <v>56</v>
      </c>
      <c r="Z6" s="33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33">
        <v>23598990</v>
      </c>
      <c r="AG6" s="7">
        <v>0</v>
      </c>
      <c r="AH6" s="7">
        <v>0</v>
      </c>
      <c r="AI6" s="33">
        <v>345363</v>
      </c>
      <c r="AJ6" s="7"/>
      <c r="AK6" s="7">
        <v>2201566750</v>
      </c>
      <c r="AL6" s="7">
        <v>45623</v>
      </c>
      <c r="AM6" s="7" t="s">
        <v>68</v>
      </c>
      <c r="AN6" s="33">
        <v>345363</v>
      </c>
    </row>
  </sheetData>
  <protectedRanges>
    <protectedRange algorithmName="SHA-512" hashValue="9+ah9tJAD1d4FIK7boMSAp9ZhkqWOsKcliwsS35JSOsk0Aea+c/2yFVjBeVDsv7trYxT+iUP9dPVCIbjcjaMoQ==" saltValue="Z7GArlXd1BdcXotzmJqK/w==" spinCount="100000" sqref="A3:B6" name="Rango1_4_9_1"/>
  </protectedRanges>
  <conditionalFormatting sqref="E1">
    <cfRule type="duplicateValues" dxfId="1" priority="3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40AED-49A2-4B34-B45A-501A8CE7A38B}">
  <dimension ref="B1:J42"/>
  <sheetViews>
    <sheetView showGridLines="0" tabSelected="1" topLeftCell="A12" zoomScaleNormal="100" workbookViewId="0">
      <selection activeCell="D26" sqref="D26"/>
    </sheetView>
  </sheetViews>
  <sheetFormatPr baseColWidth="10" defaultColWidth="10.90625" defaultRowHeight="12.5" x14ac:dyDescent="0.25"/>
  <cols>
    <col min="1" max="1" width="1" style="34" customWidth="1"/>
    <col min="2" max="2" width="10.90625" style="34"/>
    <col min="3" max="3" width="17.54296875" style="34" customWidth="1"/>
    <col min="4" max="4" width="11.54296875" style="34" customWidth="1"/>
    <col min="5" max="8" width="10.90625" style="34"/>
    <col min="9" max="9" width="22.54296875" style="34" customWidth="1"/>
    <col min="10" max="10" width="14" style="34" customWidth="1"/>
    <col min="11" max="11" width="1.81640625" style="34" customWidth="1"/>
    <col min="12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85" t="s">
        <v>69</v>
      </c>
      <c r="E2" s="86"/>
      <c r="F2" s="86"/>
      <c r="G2" s="86"/>
      <c r="H2" s="86"/>
      <c r="I2" s="87"/>
      <c r="J2" s="91" t="s">
        <v>70</v>
      </c>
    </row>
    <row r="3" spans="2:10" ht="15.75" customHeight="1" thickBot="1" x14ac:dyDescent="0.3">
      <c r="B3" s="37"/>
      <c r="C3" s="38"/>
      <c r="D3" s="88"/>
      <c r="E3" s="89"/>
      <c r="F3" s="89"/>
      <c r="G3" s="89"/>
      <c r="H3" s="89"/>
      <c r="I3" s="90"/>
      <c r="J3" s="92"/>
    </row>
    <row r="4" spans="2:10" ht="13" x14ac:dyDescent="0.25">
      <c r="B4" s="37"/>
      <c r="C4" s="38"/>
      <c r="D4" s="39"/>
      <c r="E4" s="40"/>
      <c r="F4" s="40"/>
      <c r="G4" s="40"/>
      <c r="H4" s="40"/>
      <c r="I4" s="41"/>
      <c r="J4" s="42"/>
    </row>
    <row r="5" spans="2:10" ht="13" x14ac:dyDescent="0.25">
      <c r="B5" s="37"/>
      <c r="C5" s="38"/>
      <c r="D5" s="43" t="s">
        <v>71</v>
      </c>
      <c r="E5" s="44"/>
      <c r="F5" s="44"/>
      <c r="G5" s="44"/>
      <c r="H5" s="44"/>
      <c r="I5" s="45"/>
      <c r="J5" s="45" t="s">
        <v>72</v>
      </c>
    </row>
    <row r="6" spans="2:10" ht="13.5" thickBot="1" x14ac:dyDescent="0.3">
      <c r="B6" s="46"/>
      <c r="C6" s="47"/>
      <c r="D6" s="48"/>
      <c r="E6" s="49"/>
      <c r="F6" s="49"/>
      <c r="G6" s="49"/>
      <c r="H6" s="49"/>
      <c r="I6" s="50"/>
      <c r="J6" s="51"/>
    </row>
    <row r="7" spans="2:10" x14ac:dyDescent="0.25">
      <c r="B7" s="52"/>
      <c r="J7" s="53"/>
    </row>
    <row r="8" spans="2:10" x14ac:dyDescent="0.25">
      <c r="B8" s="52"/>
      <c r="J8" s="53"/>
    </row>
    <row r="9" spans="2:10" x14ac:dyDescent="0.25">
      <c r="B9" s="52"/>
      <c r="C9" s="34" t="str">
        <f ca="1">+CONCATENATE("Santiago de Cali, ",TEXT(TODAY(),"MMMM DD YYYY"))</f>
        <v>Santiago de Cali, abril 14 2025</v>
      </c>
      <c r="J9" s="53"/>
    </row>
    <row r="10" spans="2:10" ht="13" x14ac:dyDescent="0.3">
      <c r="B10" s="52"/>
      <c r="C10" s="54"/>
      <c r="E10" s="55"/>
      <c r="H10" s="56"/>
      <c r="J10" s="53"/>
    </row>
    <row r="11" spans="2:10" x14ac:dyDescent="0.25">
      <c r="B11" s="52"/>
      <c r="J11" s="53"/>
    </row>
    <row r="12" spans="2:10" ht="13" x14ac:dyDescent="0.3">
      <c r="B12" s="52"/>
      <c r="C12" s="54" t="s">
        <v>102</v>
      </c>
      <c r="J12" s="53"/>
    </row>
    <row r="13" spans="2:10" ht="13" x14ac:dyDescent="0.3">
      <c r="B13" s="52"/>
      <c r="C13" s="54" t="s">
        <v>103</v>
      </c>
      <c r="J13" s="53"/>
    </row>
    <row r="14" spans="2:10" x14ac:dyDescent="0.25">
      <c r="B14" s="52"/>
      <c r="J14" s="53"/>
    </row>
    <row r="15" spans="2:10" x14ac:dyDescent="0.25">
      <c r="B15" s="52"/>
      <c r="C15" s="94" t="s">
        <v>104</v>
      </c>
      <c r="D15" s="94"/>
      <c r="E15" s="94"/>
      <c r="F15" s="94"/>
      <c r="G15" s="94"/>
      <c r="H15" s="94"/>
      <c r="I15" s="94"/>
      <c r="J15" s="53"/>
    </row>
    <row r="16" spans="2:10" x14ac:dyDescent="0.25">
      <c r="B16" s="52"/>
      <c r="C16" s="57"/>
      <c r="J16" s="53"/>
    </row>
    <row r="17" spans="2:10" ht="13" x14ac:dyDescent="0.25">
      <c r="B17" s="52"/>
      <c r="C17" s="34" t="s">
        <v>105</v>
      </c>
      <c r="D17" s="55"/>
      <c r="H17" s="58" t="s">
        <v>73</v>
      </c>
      <c r="I17" s="59" t="s">
        <v>74</v>
      </c>
      <c r="J17" s="53"/>
    </row>
    <row r="18" spans="2:10" ht="13" x14ac:dyDescent="0.3">
      <c r="B18" s="52"/>
      <c r="C18" s="54" t="s">
        <v>75</v>
      </c>
      <c r="D18" s="54"/>
      <c r="E18" s="54"/>
      <c r="F18" s="54"/>
      <c r="H18" s="60">
        <v>4</v>
      </c>
      <c r="I18" s="65">
        <v>31445208</v>
      </c>
      <c r="J18" s="53"/>
    </row>
    <row r="19" spans="2:10" x14ac:dyDescent="0.25">
      <c r="B19" s="52"/>
      <c r="C19" s="34" t="s">
        <v>76</v>
      </c>
      <c r="H19" s="62">
        <v>3</v>
      </c>
      <c r="I19" s="61">
        <v>7846218</v>
      </c>
      <c r="J19" s="53"/>
    </row>
    <row r="20" spans="2:10" x14ac:dyDescent="0.25">
      <c r="B20" s="52"/>
      <c r="C20" s="34" t="s">
        <v>77</v>
      </c>
      <c r="H20" s="62">
        <v>0</v>
      </c>
      <c r="I20" s="61">
        <v>0</v>
      </c>
      <c r="J20" s="53"/>
    </row>
    <row r="21" spans="2:10" x14ac:dyDescent="0.25">
      <c r="B21" s="52"/>
      <c r="C21" s="34" t="s">
        <v>78</v>
      </c>
      <c r="H21" s="62">
        <v>0</v>
      </c>
      <c r="I21" s="61">
        <v>0</v>
      </c>
      <c r="J21" s="53"/>
    </row>
    <row r="22" spans="2:10" x14ac:dyDescent="0.25">
      <c r="B22" s="52"/>
      <c r="C22" s="34" t="s">
        <v>79</v>
      </c>
      <c r="H22" s="62">
        <v>0</v>
      </c>
      <c r="I22" s="61">
        <v>0</v>
      </c>
      <c r="J22" s="53"/>
    </row>
    <row r="23" spans="2:10" x14ac:dyDescent="0.25">
      <c r="B23" s="52"/>
      <c r="C23" s="34" t="s">
        <v>80</v>
      </c>
      <c r="H23" s="62">
        <v>0</v>
      </c>
      <c r="I23" s="61">
        <v>0</v>
      </c>
      <c r="J23" s="53"/>
    </row>
    <row r="24" spans="2:10" ht="13" thickBot="1" x14ac:dyDescent="0.3">
      <c r="B24" s="52"/>
      <c r="C24" s="34" t="s">
        <v>81</v>
      </c>
      <c r="H24" s="63">
        <v>0</v>
      </c>
      <c r="I24" s="64">
        <v>0</v>
      </c>
      <c r="J24" s="53"/>
    </row>
    <row r="25" spans="2:10" ht="13" x14ac:dyDescent="0.3">
      <c r="B25" s="52"/>
      <c r="C25" s="54" t="s">
        <v>82</v>
      </c>
      <c r="D25" s="54"/>
      <c r="E25" s="54"/>
      <c r="F25" s="54"/>
      <c r="H25" s="60">
        <f>H19+H20+H21+H22+H24+H23</f>
        <v>3</v>
      </c>
      <c r="I25" s="65">
        <f>I19+I20+I21+I22+I24+I23</f>
        <v>7846218</v>
      </c>
      <c r="J25" s="53"/>
    </row>
    <row r="26" spans="2:10" x14ac:dyDescent="0.25">
      <c r="B26" s="52"/>
      <c r="C26" s="34" t="s">
        <v>83</v>
      </c>
      <c r="H26" s="62">
        <v>1</v>
      </c>
      <c r="I26" s="61">
        <v>23598990</v>
      </c>
      <c r="J26" s="53"/>
    </row>
    <row r="27" spans="2:10" ht="13" thickBot="1" x14ac:dyDescent="0.3">
      <c r="B27" s="52"/>
      <c r="C27" s="34" t="s">
        <v>45</v>
      </c>
      <c r="H27" s="63">
        <v>0</v>
      </c>
      <c r="I27" s="64">
        <v>0</v>
      </c>
      <c r="J27" s="53"/>
    </row>
    <row r="28" spans="2:10" ht="13" x14ac:dyDescent="0.3">
      <c r="B28" s="52"/>
      <c r="C28" s="54" t="s">
        <v>84</v>
      </c>
      <c r="D28" s="54"/>
      <c r="E28" s="54"/>
      <c r="F28" s="54"/>
      <c r="H28" s="60">
        <f>H26+H27</f>
        <v>1</v>
      </c>
      <c r="I28" s="65">
        <f>I26+I27</f>
        <v>23598990</v>
      </c>
      <c r="J28" s="53"/>
    </row>
    <row r="29" spans="2:10" ht="13.5" thickBot="1" x14ac:dyDescent="0.35">
      <c r="B29" s="52"/>
      <c r="C29" s="34" t="s">
        <v>85</v>
      </c>
      <c r="D29" s="54"/>
      <c r="E29" s="54"/>
      <c r="F29" s="54"/>
      <c r="H29" s="63">
        <v>0</v>
      </c>
      <c r="I29" s="64">
        <v>0</v>
      </c>
      <c r="J29" s="53"/>
    </row>
    <row r="30" spans="2:10" ht="13" x14ac:dyDescent="0.3">
      <c r="B30" s="52"/>
      <c r="C30" s="54" t="s">
        <v>86</v>
      </c>
      <c r="D30" s="54"/>
      <c r="E30" s="54"/>
      <c r="F30" s="54"/>
      <c r="H30" s="62">
        <f>H29</f>
        <v>0</v>
      </c>
      <c r="I30" s="61">
        <f>I29</f>
        <v>0</v>
      </c>
      <c r="J30" s="53"/>
    </row>
    <row r="31" spans="2:10" ht="13" x14ac:dyDescent="0.3">
      <c r="B31" s="52"/>
      <c r="C31" s="54"/>
      <c r="D31" s="54"/>
      <c r="E31" s="54"/>
      <c r="F31" s="54"/>
      <c r="H31" s="66"/>
      <c r="I31" s="65"/>
      <c r="J31" s="53"/>
    </row>
    <row r="32" spans="2:10" ht="13.5" thickBot="1" x14ac:dyDescent="0.35">
      <c r="B32" s="52"/>
      <c r="C32" s="54" t="s">
        <v>87</v>
      </c>
      <c r="D32" s="54"/>
      <c r="H32" s="67">
        <f>H25+H28+H30</f>
        <v>4</v>
      </c>
      <c r="I32" s="68">
        <f>I25+I28+I30</f>
        <v>31445208</v>
      </c>
      <c r="J32" s="53"/>
    </row>
    <row r="33" spans="2:10" ht="13.5" thickTop="1" x14ac:dyDescent="0.3">
      <c r="B33" s="52"/>
      <c r="C33" s="54"/>
      <c r="D33" s="54"/>
      <c r="H33" s="69">
        <f>+H18-H32</f>
        <v>0</v>
      </c>
      <c r="I33" s="61">
        <f>+I18-I32</f>
        <v>0</v>
      </c>
      <c r="J33" s="53"/>
    </row>
    <row r="34" spans="2:10" x14ac:dyDescent="0.25">
      <c r="B34" s="52"/>
      <c r="G34" s="69"/>
      <c r="H34" s="69"/>
      <c r="I34" s="69"/>
      <c r="J34" s="53"/>
    </row>
    <row r="35" spans="2:10" ht="14.5" x14ac:dyDescent="0.35">
      <c r="B35" s="52"/>
      <c r="G35" s="69"/>
      <c r="H35"/>
      <c r="I35" s="69"/>
      <c r="J35" s="53"/>
    </row>
    <row r="36" spans="2:10" ht="13" x14ac:dyDescent="0.3">
      <c r="B36" s="52"/>
      <c r="C36" s="54"/>
      <c r="G36" s="69"/>
      <c r="H36" s="69"/>
      <c r="I36" s="69"/>
      <c r="J36" s="53"/>
    </row>
    <row r="37" spans="2:10" ht="13.5" thickBot="1" x14ac:dyDescent="0.35">
      <c r="B37" s="52"/>
      <c r="C37" s="70" t="s">
        <v>88</v>
      </c>
      <c r="D37" s="71"/>
      <c r="H37" s="70" t="s">
        <v>89</v>
      </c>
      <c r="I37" s="71"/>
      <c r="J37" s="53"/>
    </row>
    <row r="38" spans="2:10" ht="13" x14ac:dyDescent="0.3">
      <c r="B38" s="52"/>
      <c r="C38" s="54" t="s">
        <v>90</v>
      </c>
      <c r="D38" s="69"/>
      <c r="H38" s="72" t="s">
        <v>91</v>
      </c>
      <c r="I38" s="69"/>
      <c r="J38" s="53"/>
    </row>
    <row r="39" spans="2:10" ht="13" x14ac:dyDescent="0.3">
      <c r="B39" s="52"/>
      <c r="C39" s="54" t="s">
        <v>92</v>
      </c>
      <c r="H39" s="54" t="s">
        <v>93</v>
      </c>
      <c r="I39" s="69"/>
      <c r="J39" s="53"/>
    </row>
    <row r="40" spans="2:10" x14ac:dyDescent="0.25">
      <c r="B40" s="52"/>
      <c r="G40" s="69"/>
      <c r="H40" s="69"/>
      <c r="I40" s="69"/>
      <c r="J40" s="53"/>
    </row>
    <row r="41" spans="2:10" ht="12.75" customHeight="1" x14ac:dyDescent="0.25">
      <c r="B41" s="52"/>
      <c r="C41" s="93" t="s">
        <v>94</v>
      </c>
      <c r="D41" s="93"/>
      <c r="E41" s="93"/>
      <c r="F41" s="93"/>
      <c r="G41" s="93"/>
      <c r="H41" s="93"/>
      <c r="I41" s="93"/>
      <c r="J41" s="53"/>
    </row>
    <row r="42" spans="2:10" ht="18.75" customHeight="1" thickBot="1" x14ac:dyDescent="0.3">
      <c r="B42" s="73"/>
      <c r="C42" s="74"/>
      <c r="D42" s="74"/>
      <c r="E42" s="74"/>
      <c r="F42" s="74"/>
      <c r="G42" s="74"/>
      <c r="H42" s="74"/>
      <c r="I42" s="74"/>
      <c r="J42" s="75"/>
    </row>
  </sheetData>
  <mergeCells count="4">
    <mergeCell ref="D2:I3"/>
    <mergeCell ref="J2:J3"/>
    <mergeCell ref="C41:I41"/>
    <mergeCell ref="C15:I15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27E16-5832-4F86-9734-9372B65F30F2}">
  <dimension ref="B1:J43"/>
  <sheetViews>
    <sheetView showGridLines="0" topLeftCell="A3" zoomScale="84" zoomScaleNormal="84" zoomScaleSheetLayoutView="100" workbookViewId="0">
      <selection activeCell="H16" sqref="H16"/>
    </sheetView>
  </sheetViews>
  <sheetFormatPr baseColWidth="10" defaultColWidth="11.453125" defaultRowHeight="12.5" x14ac:dyDescent="0.25"/>
  <cols>
    <col min="1" max="1" width="4.453125" style="34" customWidth="1"/>
    <col min="2" max="2" width="11.453125" style="34"/>
    <col min="3" max="3" width="12.81640625" style="34" customWidth="1"/>
    <col min="4" max="4" width="22" style="34" customWidth="1"/>
    <col min="5" max="8" width="11.453125" style="34"/>
    <col min="9" max="9" width="24.81640625" style="34" customWidth="1"/>
    <col min="10" max="10" width="12.54296875" style="34" customWidth="1"/>
    <col min="11" max="11" width="1.81640625" style="34" customWidth="1"/>
    <col min="12" max="16384" width="11.453125" style="34"/>
  </cols>
  <sheetData>
    <row r="1" spans="2:10" ht="18" customHeight="1" thickBot="1" x14ac:dyDescent="0.3"/>
    <row r="2" spans="2:10" ht="19.5" customHeight="1" x14ac:dyDescent="0.25">
      <c r="B2" s="35"/>
      <c r="C2" s="36"/>
      <c r="D2" s="85" t="s">
        <v>95</v>
      </c>
      <c r="E2" s="86"/>
      <c r="F2" s="86"/>
      <c r="G2" s="86"/>
      <c r="H2" s="86"/>
      <c r="I2" s="87"/>
      <c r="J2" s="91" t="s">
        <v>70</v>
      </c>
    </row>
    <row r="3" spans="2:10" ht="15.75" customHeight="1" thickBot="1" x14ac:dyDescent="0.3">
      <c r="B3" s="37"/>
      <c r="C3" s="38"/>
      <c r="D3" s="88"/>
      <c r="E3" s="89"/>
      <c r="F3" s="89"/>
      <c r="G3" s="89"/>
      <c r="H3" s="89"/>
      <c r="I3" s="90"/>
      <c r="J3" s="92"/>
    </row>
    <row r="4" spans="2:10" ht="13" x14ac:dyDescent="0.25">
      <c r="B4" s="37"/>
      <c r="C4" s="38"/>
      <c r="E4" s="40"/>
      <c r="F4" s="40"/>
      <c r="G4" s="40"/>
      <c r="H4" s="40"/>
      <c r="I4" s="41"/>
      <c r="J4" s="42"/>
    </row>
    <row r="5" spans="2:10" ht="13" x14ac:dyDescent="0.25">
      <c r="B5" s="37"/>
      <c r="C5" s="38"/>
      <c r="D5" s="95" t="s">
        <v>96</v>
      </c>
      <c r="E5" s="96"/>
      <c r="F5" s="96"/>
      <c r="G5" s="96"/>
      <c r="H5" s="96"/>
      <c r="I5" s="97"/>
      <c r="J5" s="45" t="s">
        <v>97</v>
      </c>
    </row>
    <row r="6" spans="2:10" ht="13.5" thickBot="1" x14ac:dyDescent="0.3">
      <c r="B6" s="46"/>
      <c r="C6" s="47"/>
      <c r="D6" s="48"/>
      <c r="E6" s="49"/>
      <c r="F6" s="49"/>
      <c r="G6" s="49"/>
      <c r="H6" s="49"/>
      <c r="I6" s="50"/>
      <c r="J6" s="51"/>
    </row>
    <row r="7" spans="2:10" x14ac:dyDescent="0.25">
      <c r="B7" s="52"/>
      <c r="J7" s="53"/>
    </row>
    <row r="8" spans="2:10" x14ac:dyDescent="0.25">
      <c r="B8" s="52"/>
      <c r="J8" s="53"/>
    </row>
    <row r="9" spans="2:10" x14ac:dyDescent="0.25">
      <c r="B9" s="52"/>
      <c r="C9" s="34" t="str">
        <f ca="1">+CONCATENATE("Santiago de Cali, ",TEXT(TODAY(),"MMMM DD YYYY"))</f>
        <v>Santiago de Cali, abril 14 2025</v>
      </c>
      <c r="D9" s="56"/>
      <c r="E9" s="55"/>
      <c r="J9" s="53"/>
    </row>
    <row r="10" spans="2:10" ht="13" x14ac:dyDescent="0.3">
      <c r="B10" s="52"/>
      <c r="C10" s="54"/>
      <c r="J10" s="53"/>
    </row>
    <row r="11" spans="2:10" ht="13" x14ac:dyDescent="0.3">
      <c r="B11" s="52"/>
      <c r="C11" s="54" t="str">
        <f>+'FOR-CSA-018'!C12</f>
        <v>Señores : A SANCHEZ RADIOLOGOS SAS</v>
      </c>
      <c r="J11" s="53"/>
    </row>
    <row r="12" spans="2:10" ht="13" x14ac:dyDescent="0.3">
      <c r="B12" s="52"/>
      <c r="C12" s="54" t="str">
        <f>+'FOR-CSA-018'!C13</f>
        <v>NIT: 800008128</v>
      </c>
      <c r="J12" s="53"/>
    </row>
    <row r="13" spans="2:10" x14ac:dyDescent="0.25">
      <c r="B13" s="52"/>
      <c r="J13" s="53"/>
    </row>
    <row r="14" spans="2:10" x14ac:dyDescent="0.25">
      <c r="B14" s="52"/>
      <c r="C14" s="34" t="s">
        <v>98</v>
      </c>
      <c r="J14" s="53"/>
    </row>
    <row r="15" spans="2:10" x14ac:dyDescent="0.25">
      <c r="B15" s="52"/>
      <c r="C15" s="57"/>
      <c r="J15" s="53"/>
    </row>
    <row r="16" spans="2:10" ht="13" x14ac:dyDescent="0.3">
      <c r="B16" s="52"/>
      <c r="C16" s="76"/>
      <c r="D16" s="55"/>
      <c r="H16" s="77" t="s">
        <v>73</v>
      </c>
      <c r="I16" s="77" t="s">
        <v>74</v>
      </c>
      <c r="J16" s="53"/>
    </row>
    <row r="17" spans="2:10" ht="13" x14ac:dyDescent="0.3">
      <c r="B17" s="52"/>
      <c r="C17" s="54" t="s">
        <v>105</v>
      </c>
      <c r="D17" s="54"/>
      <c r="E17" s="54"/>
      <c r="F17" s="54"/>
      <c r="H17" s="78">
        <f>+SUM(H18:H23)</f>
        <v>3</v>
      </c>
      <c r="I17" s="79">
        <f>+SUM(I18:I23)</f>
        <v>0</v>
      </c>
      <c r="J17" s="53"/>
    </row>
    <row r="18" spans="2:10" x14ac:dyDescent="0.25">
      <c r="B18" s="52"/>
      <c r="C18" s="34" t="s">
        <v>76</v>
      </c>
      <c r="H18" s="80">
        <f>+'FOR-CSA-018'!H19</f>
        <v>3</v>
      </c>
      <c r="I18" s="69">
        <v>0</v>
      </c>
      <c r="J18" s="53"/>
    </row>
    <row r="19" spans="2:10" x14ac:dyDescent="0.25">
      <c r="B19" s="52"/>
      <c r="C19" s="34" t="s">
        <v>77</v>
      </c>
      <c r="H19" s="80">
        <f>+'FOR-CSA-018'!H20</f>
        <v>0</v>
      </c>
      <c r="I19" s="81">
        <f>+'FOR-CSA-018'!I20</f>
        <v>0</v>
      </c>
      <c r="J19" s="53"/>
    </row>
    <row r="20" spans="2:10" x14ac:dyDescent="0.25">
      <c r="B20" s="52"/>
      <c r="C20" s="34" t="s">
        <v>78</v>
      </c>
      <c r="H20" s="80">
        <f>+'FOR-CSA-018'!H21</f>
        <v>0</v>
      </c>
      <c r="I20" s="81">
        <f>+'FOR-CSA-018'!I21</f>
        <v>0</v>
      </c>
      <c r="J20" s="53"/>
    </row>
    <row r="21" spans="2:10" x14ac:dyDescent="0.25">
      <c r="B21" s="52"/>
      <c r="C21" s="34" t="s">
        <v>79</v>
      </c>
      <c r="H21" s="80">
        <f>+'FOR-CSA-018'!H22</f>
        <v>0</v>
      </c>
      <c r="I21" s="81">
        <f>+'FOR-CSA-018'!I22</f>
        <v>0</v>
      </c>
      <c r="J21" s="53"/>
    </row>
    <row r="22" spans="2:10" x14ac:dyDescent="0.25">
      <c r="B22" s="52"/>
      <c r="C22" s="34" t="s">
        <v>80</v>
      </c>
      <c r="H22" s="80">
        <f>+'FOR-CSA-018'!H23</f>
        <v>0</v>
      </c>
      <c r="I22" s="81">
        <f>+'FOR-CSA-018'!I23</f>
        <v>0</v>
      </c>
      <c r="J22" s="53"/>
    </row>
    <row r="23" spans="2:10" x14ac:dyDescent="0.25">
      <c r="B23" s="52"/>
      <c r="C23" s="34" t="s">
        <v>99</v>
      </c>
      <c r="H23" s="80">
        <f>+'FOR-CSA-018'!H24</f>
        <v>0</v>
      </c>
      <c r="I23" s="81">
        <f>+'FOR-CSA-018'!I24</f>
        <v>0</v>
      </c>
      <c r="J23" s="53"/>
    </row>
    <row r="24" spans="2:10" ht="13" x14ac:dyDescent="0.3">
      <c r="B24" s="52"/>
      <c r="C24" s="54" t="s">
        <v>100</v>
      </c>
      <c r="D24" s="54"/>
      <c r="E24" s="54"/>
      <c r="F24" s="54"/>
      <c r="H24" s="78">
        <f>SUM(H18:H23)</f>
        <v>3</v>
      </c>
      <c r="I24" s="79">
        <f>+SUBTOTAL(9,I18:I23)</f>
        <v>0</v>
      </c>
      <c r="J24" s="53"/>
    </row>
    <row r="25" spans="2:10" ht="13.5" thickBot="1" x14ac:dyDescent="0.35">
      <c r="B25" s="52"/>
      <c r="C25" s="54"/>
      <c r="D25" s="54"/>
      <c r="H25" s="82"/>
      <c r="I25" s="83"/>
      <c r="J25" s="53"/>
    </row>
    <row r="26" spans="2:10" ht="13.5" thickTop="1" x14ac:dyDescent="0.3">
      <c r="B26" s="52"/>
      <c r="C26" s="54"/>
      <c r="D26" s="54"/>
      <c r="H26" s="69"/>
      <c r="I26" s="61"/>
      <c r="J26" s="53"/>
    </row>
    <row r="27" spans="2:10" ht="13" x14ac:dyDescent="0.3">
      <c r="B27" s="52"/>
      <c r="C27" s="54"/>
      <c r="D27" s="54"/>
      <c r="H27" s="69"/>
      <c r="I27" s="61"/>
      <c r="J27" s="53"/>
    </row>
    <row r="28" spans="2:10" ht="13" x14ac:dyDescent="0.3">
      <c r="B28" s="52"/>
      <c r="C28" s="54"/>
      <c r="D28" s="54"/>
      <c r="H28" s="69"/>
      <c r="I28" s="61"/>
      <c r="J28" s="53"/>
    </row>
    <row r="29" spans="2:10" x14ac:dyDescent="0.25">
      <c r="B29" s="52"/>
      <c r="G29" s="69"/>
      <c r="H29" s="69"/>
      <c r="I29" s="69"/>
      <c r="J29" s="53"/>
    </row>
    <row r="30" spans="2:10" ht="13.5" thickBot="1" x14ac:dyDescent="0.35">
      <c r="B30" s="52"/>
      <c r="C30" s="70" t="str">
        <f>+'FOR-CSA-018'!C37</f>
        <v>Nombre</v>
      </c>
      <c r="D30" s="70"/>
      <c r="G30" s="70" t="str">
        <f>+'FOR-CSA-018'!H37</f>
        <v xml:space="preserve">Lizeth Ome </v>
      </c>
      <c r="H30" s="71"/>
      <c r="I30" s="69"/>
      <c r="J30" s="53"/>
    </row>
    <row r="31" spans="2:10" ht="13" x14ac:dyDescent="0.3">
      <c r="B31" s="52"/>
      <c r="C31" s="72" t="str">
        <f>+'FOR-CSA-018'!C38</f>
        <v>Cargo</v>
      </c>
      <c r="D31" s="72"/>
      <c r="G31" s="72" t="str">
        <f>+'FOR-CSA-018'!H38</f>
        <v>Cartera - Cuentas Salud</v>
      </c>
      <c r="H31" s="69"/>
      <c r="I31" s="69"/>
      <c r="J31" s="53"/>
    </row>
    <row r="32" spans="2:10" ht="13" x14ac:dyDescent="0.3">
      <c r="B32" s="52"/>
      <c r="C32" s="72" t="str">
        <f>+'FOR-CSA-018'!C39</f>
        <v>Entidad</v>
      </c>
      <c r="D32" s="72"/>
      <c r="G32" s="72" t="str">
        <f>+'FOR-CSA-018'!H39</f>
        <v>EPS Comfenalco Valle.</v>
      </c>
      <c r="H32" s="69"/>
      <c r="I32" s="69"/>
      <c r="J32" s="53"/>
    </row>
    <row r="33" spans="2:10" ht="13" x14ac:dyDescent="0.3">
      <c r="B33" s="52"/>
      <c r="C33" s="72"/>
      <c r="D33" s="72"/>
      <c r="G33" s="72"/>
      <c r="H33" s="69"/>
      <c r="I33" s="69"/>
      <c r="J33" s="53"/>
    </row>
    <row r="34" spans="2:10" ht="13" x14ac:dyDescent="0.3">
      <c r="B34" s="52"/>
      <c r="C34" s="72"/>
      <c r="D34" s="72"/>
      <c r="G34" s="72"/>
      <c r="H34" s="69"/>
      <c r="I34" s="69"/>
      <c r="J34" s="53"/>
    </row>
    <row r="35" spans="2:10" ht="14" x14ac:dyDescent="0.25">
      <c r="B35" s="52"/>
      <c r="C35" s="98" t="s">
        <v>101</v>
      </c>
      <c r="D35" s="98"/>
      <c r="E35" s="98"/>
      <c r="F35" s="98"/>
      <c r="G35" s="98"/>
      <c r="H35" s="98"/>
      <c r="I35" s="98"/>
      <c r="J35" s="53"/>
    </row>
    <row r="36" spans="2:10" ht="13" x14ac:dyDescent="0.3">
      <c r="B36" s="52"/>
      <c r="C36" s="72"/>
      <c r="D36" s="72"/>
      <c r="G36" s="72"/>
      <c r="H36" s="69"/>
      <c r="I36" s="69"/>
      <c r="J36" s="53"/>
    </row>
    <row r="37" spans="2:10" ht="18.75" customHeight="1" thickBot="1" x14ac:dyDescent="0.3">
      <c r="B37" s="73"/>
      <c r="C37" s="74"/>
      <c r="D37" s="74"/>
      <c r="E37" s="74"/>
      <c r="F37" s="74"/>
      <c r="G37" s="71"/>
      <c r="H37" s="71"/>
      <c r="I37" s="71"/>
      <c r="J37" s="75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Neyla Lizeth Ome Guamanga</cp:lastModifiedBy>
  <dcterms:created xsi:type="dcterms:W3CDTF">2025-02-26T21:56:12Z</dcterms:created>
  <dcterms:modified xsi:type="dcterms:W3CDTF">2025-04-14T20:44:24Z</dcterms:modified>
</cp:coreProperties>
</file>