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38854928_MARGARITA ROSA CAICEDO ZAPATA\"/>
    </mc:Choice>
  </mc:AlternateContent>
  <xr:revisionPtr revIDLastSave="0" documentId="13_ncr:1_{64743C39-9EF8-4E33-98DB-A99007783087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1" hidden="1">'ESTADO CADA FACT'!$A$2:$AW$11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2" l="1"/>
  <c r="AI1" i="2"/>
  <c r="J1" i="2"/>
  <c r="AR1" i="2"/>
  <c r="AQ1" i="2"/>
  <c r="AO1" i="2"/>
  <c r="AM1" i="2"/>
  <c r="AN1" i="2"/>
  <c r="AJ1" i="2"/>
  <c r="C13" i="3"/>
  <c r="C12" i="4" s="1"/>
  <c r="C12" i="3"/>
  <c r="C11" i="4" s="1"/>
  <c r="G32" i="4"/>
  <c r="C32" i="4"/>
  <c r="G31" i="4"/>
  <c r="C31" i="4"/>
  <c r="G30" i="4"/>
  <c r="C30" i="4"/>
  <c r="I23" i="4"/>
  <c r="I17" i="4" s="1"/>
  <c r="H23" i="4"/>
  <c r="I22" i="4"/>
  <c r="H22" i="4"/>
  <c r="I21" i="4"/>
  <c r="H21" i="4"/>
  <c r="I20" i="4"/>
  <c r="H20" i="4"/>
  <c r="I19" i="4"/>
  <c r="H19" i="4"/>
  <c r="I18" i="4"/>
  <c r="H18" i="4"/>
  <c r="C17" i="4"/>
  <c r="I30" i="3"/>
  <c r="H30" i="3"/>
  <c r="I28" i="3"/>
  <c r="H28" i="3"/>
  <c r="I25" i="3"/>
  <c r="H25" i="3"/>
  <c r="H32" i="3" s="1"/>
  <c r="H33" i="3" s="1"/>
  <c r="C9" i="3"/>
  <c r="C9" i="4" s="1"/>
  <c r="I32" i="3" l="1"/>
  <c r="I33" i="3" s="1"/>
  <c r="I24" i="4"/>
  <c r="H17" i="4"/>
  <c r="H24" i="4"/>
  <c r="AP1" i="2"/>
  <c r="AL1" i="2"/>
  <c r="AK1" i="2"/>
  <c r="AC1" i="2"/>
  <c r="AB1" i="2"/>
  <c r="Z1" i="2"/>
  <c r="Y1" i="2"/>
  <c r="X1" i="2"/>
  <c r="W1" i="2"/>
  <c r="L2" i="2"/>
  <c r="H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<sst xmlns="http://schemas.openxmlformats.org/spreadsheetml/2006/main" count="213" uniqueCount="125">
  <si>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</si>
  <si>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</si>
  <si>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</si>
  <si>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</si>
  <si>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</si>
  <si>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</si>
  <si>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</si>
  <si>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</si>
  <si>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EF</t>
  </si>
  <si>
    <t>Margarita Rosa Caicedo Zapata</t>
  </si>
  <si>
    <t>EF776</t>
  </si>
  <si>
    <t>EF809</t>
  </si>
  <si>
    <t>EF810</t>
  </si>
  <si>
    <t>EF811</t>
  </si>
  <si>
    <t>SE PAGO 186.000, TIENE UN DESCUENTO DE 99000 $, SE DESCONOCE EL CONCEPTO, PDTE CONCILIACION</t>
  </si>
  <si>
    <t>PARCIALMENTE PAGADA , DESCONTARON DOS COPAGOS QUE NO SE APLICARON A LA FACTURA Y YA HABIAN SIDO DESCONTADOS POR EL PRESTADOR</t>
  </si>
  <si>
    <t>PAGADA X 4.166.000 SALDO DE $43,999</t>
  </si>
  <si>
    <t>EF832</t>
  </si>
  <si>
    <t>EF833</t>
  </si>
  <si>
    <t>EF834</t>
  </si>
  <si>
    <t>EF835</t>
  </si>
  <si>
    <t>EF836</t>
  </si>
  <si>
    <t>TOTAL CARTERA AL 20 ABRIL 2025</t>
  </si>
  <si>
    <t>NIT IPS</t>
  </si>
  <si>
    <t>Nombre IPS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</si>
  <si>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</si>
  <si>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</si>
  <si>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</si>
  <si>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</si>
  <si>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</si>
  <si>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</si>
  <si>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</si>
  <si>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</si>
  <si>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</si>
  <si>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</si>
  <si>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</si>
  <si>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</si>
  <si>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</si>
  <si>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</si>
  <si>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</si>
  <si>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</si>
  <si>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GLOSA PDTE</t>
  </si>
  <si>
    <t>GLOSA ACEPTADA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</si>
  <si>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</si>
  <si>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</si>
  <si>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</si>
  <si>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</si>
  <si>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</si>
  <si>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</si>
  <si>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</si>
  <si>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</si>
  <si>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</si>
  <si>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</si>
  <si>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</si>
  <si>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</si>
  <si>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</si>
  <si>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</si>
  <si>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</si>
  <si>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</si>
  <si>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</si>
  <si>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</si>
  <si>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</si>
  <si>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</si>
  <si>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</si>
  <si>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MARGARITA ROSA CAICEDO ZAPATA</t>
  </si>
  <si>
    <t>Finalizada</t>
  </si>
  <si>
    <t>181-360</t>
  </si>
  <si>
    <t>Procedimientos terapéuticos ambulatorios</t>
  </si>
  <si>
    <t>44B200355</t>
  </si>
  <si>
    <t>91-180</t>
  </si>
  <si>
    <t>Consultas ambulatorias</t>
  </si>
  <si>
    <t>COT-2023-119</t>
  </si>
  <si>
    <t>Factura pendiente de pago</t>
  </si>
  <si>
    <t>Corriente</t>
  </si>
  <si>
    <t>0-30</t>
  </si>
  <si>
    <t>Para respuesta prestador</t>
  </si>
  <si>
    <t>Se glosa excedentes de cuotas moderadoras  para el 2025   el valor es de $4.700 rango I Y $19.200  Rango II. a 10 pacientes rango I se les recaudó  el valor de  $4.500 corresponde al 2024,  dos usuarios rango II  se les recaudo $18.200  corresponde al 2024  y las atenciones todas  fueron en el 2025 .     diferencias 10 x 200  y 2 x 1000       se objeta valor de  $4.000   /JAM</t>
  </si>
  <si>
    <t>FACTURA PENDIENTE EN PROGRAMACION DE PAGO</t>
  </si>
  <si>
    <t>Factura Cancelada</t>
  </si>
  <si>
    <t>Factura Pendiente por Programacion de pago-Glosa Pendiente por Contestar IPS</t>
  </si>
  <si>
    <t>38854928_EF776</t>
  </si>
  <si>
    <t>38854928_EF809</t>
  </si>
  <si>
    <t>38854928_EF810</t>
  </si>
  <si>
    <t>38854928_EF834</t>
  </si>
  <si>
    <t>38854928_EF835</t>
  </si>
  <si>
    <t>38854928_EF833</t>
  </si>
  <si>
    <t>38854928_EF811</t>
  </si>
  <si>
    <t>38854928_EF832</t>
  </si>
  <si>
    <t>38854928_EF836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</si>
  <si>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</si>
  <si>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</si>
  <si>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</si>
  <si>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</si>
  <si>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</si>
  <si>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</si>
  <si>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</si>
  <si>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</si>
  <si>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</si>
  <si>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</si>
  <si>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</si>
  <si>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</si>
  <si>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</si>
  <si>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</si>
  <si>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</si>
  <si>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</si>
  <si>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</si>
  <si>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</si>
  <si>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</si>
  <si>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</si>
  <si>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</si>
  <si>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</si>
  <si>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</si>
  <si>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</si>
  <si>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</si>
  <si>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</si>
  <si>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</si>
  <si>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</si>
  <si>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</si>
  <si>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</si>
  <si>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</si>
  <si>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</si>
  <si>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</si>
  <si>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</si>
  <si>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23/04/2025</t>
  </si>
  <si>
    <t>Factura Parcialmente Cancelada- Saldo pendiente programacion de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</si>
</sst>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$&quot;\ #,##0;[Red]\-&quot;$&quot;\ #,##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sz val="8"/>
      <color theme="1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2" fontId="3" fillId="0" borderId="0" applyFont="0" applyFill="0" applyBorder="0" applyAlignment="0" applyProtection="0"/>
    <xf numFmtId="0" fontId="6" fillId="0" borderId="0"/>
    <xf numFmtId="0" fontId="6" fillId="0" borderId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6" fontId="5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6" fontId="4" fillId="0" borderId="0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5" fontId="9" fillId="4" borderId="1" xfId="5" applyNumberFormat="1" applyFont="1" applyFill="1" applyBorder="1" applyAlignment="1">
      <alignment horizontal="center" vertical="center" wrapText="1"/>
    </xf>
    <xf numFmtId="0" fontId="9" fillId="4" borderId="1" xfId="5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67" fontId="9" fillId="3" borderId="1" xfId="5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166" fontId="8" fillId="0" borderId="1" xfId="5" applyNumberFormat="1" applyFont="1" applyBorder="1" applyAlignment="1">
      <alignment horizontal="center" vertical="center"/>
    </xf>
    <xf numFmtId="6" fontId="8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165" fontId="10" fillId="0" borderId="0" xfId="5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4" fontId="10" fillId="0" borderId="0" xfId="0" applyNumberFormat="1" applyFont="1" applyAlignment="1">
      <alignment vertical="center"/>
    </xf>
    <xf numFmtId="165" fontId="10" fillId="0" borderId="0" xfId="0" applyNumberFormat="1" applyFont="1"/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68" fontId="11" fillId="0" borderId="0" xfId="3" applyNumberFormat="1" applyFont="1"/>
    <xf numFmtId="14" fontId="11" fillId="0" borderId="0" xfId="3" applyNumberFormat="1" applyFont="1" applyAlignment="1">
      <alignment horizontal="left"/>
    </xf>
    <xf numFmtId="1" fontId="12" fillId="0" borderId="0" xfId="6" applyNumberFormat="1" applyFont="1" applyAlignment="1">
      <alignment horizontal="center" vertical="center"/>
    </xf>
    <xf numFmtId="165" fontId="12" fillId="0" borderId="0" xfId="3" applyNumberFormat="1" applyFont="1" applyAlignment="1">
      <alignment horizontal="center" vertical="center"/>
    </xf>
    <xf numFmtId="1" fontId="12" fillId="0" borderId="0" xfId="3" applyNumberFormat="1" applyFont="1" applyAlignment="1">
      <alignment horizontal="center"/>
    </xf>
    <xf numFmtId="169" fontId="12" fillId="0" borderId="0" xfId="3" applyNumberFormat="1" applyFont="1" applyAlignment="1">
      <alignment horizontal="right"/>
    </xf>
    <xf numFmtId="1" fontId="11" fillId="0" borderId="0" xfId="3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" fontId="11" fillId="0" borderId="9" xfId="3" applyNumberFormat="1" applyFont="1" applyBorder="1" applyAlignment="1">
      <alignment horizontal="center"/>
    </xf>
    <xf numFmtId="169" fontId="11" fillId="0" borderId="9" xfId="3" applyNumberFormat="1" applyFont="1" applyBorder="1" applyAlignment="1">
      <alignment horizontal="right"/>
    </xf>
    <xf numFmtId="0" fontId="11" fillId="0" borderId="0" xfId="3" applyFont="1" applyAlignment="1">
      <alignment horizontal="center"/>
    </xf>
    <xf numFmtId="1" fontId="12" fillId="0" borderId="13" xfId="3" applyNumberFormat="1" applyFont="1" applyBorder="1" applyAlignment="1">
      <alignment horizontal="center"/>
    </xf>
    <xf numFmtId="169" fontId="12" fillId="0" borderId="13" xfId="3" applyNumberFormat="1" applyFont="1" applyBorder="1" applyAlignment="1">
      <alignment horizontal="right"/>
    </xf>
    <xf numFmtId="169" fontId="11" fillId="0" borderId="0" xfId="3" applyNumberFormat="1" applyFont="1"/>
    <xf numFmtId="169" fontId="12" fillId="0" borderId="9" xfId="3" applyNumberFormat="1" applyFont="1" applyBorder="1"/>
    <xf numFmtId="169" fontId="11" fillId="0" borderId="9" xfId="3" applyNumberFormat="1" applyFont="1" applyBorder="1"/>
    <xf numFmtId="169" fontId="12" fillId="0" borderId="0" xfId="3" applyNumberFormat="1" applyFont="1"/>
    <xf numFmtId="0" fontId="11" fillId="0" borderId="8" xfId="3" applyFont="1" applyBorder="1"/>
    <xf numFmtId="0" fontId="11" fillId="0" borderId="9" xfId="3" applyFont="1" applyBorder="1"/>
    <xf numFmtId="0" fontId="11" fillId="0" borderId="10" xfId="3" applyFont="1" applyBorder="1"/>
    <xf numFmtId="0" fontId="11" fillId="8" borderId="0" xfId="3" applyFont="1" applyFill="1"/>
    <xf numFmtId="0" fontId="12" fillId="0" borderId="0" xfId="3" applyFont="1" applyAlignment="1">
      <alignment horizontal="center"/>
    </xf>
    <xf numFmtId="1" fontId="12" fillId="0" borderId="0" xfId="6" applyNumberFormat="1" applyFont="1" applyAlignment="1">
      <alignment horizontal="right"/>
    </xf>
    <xf numFmtId="170" fontId="12" fillId="0" borderId="0" xfId="7" applyNumberFormat="1" applyFont="1" applyAlignment="1">
      <alignment horizontal="right"/>
    </xf>
    <xf numFmtId="1" fontId="11" fillId="0" borderId="0" xfId="6" applyNumberFormat="1" applyFont="1" applyAlignment="1">
      <alignment horizontal="right"/>
    </xf>
    <xf numFmtId="170" fontId="11" fillId="0" borderId="0" xfId="7" applyNumberFormat="1" applyFont="1" applyAlignment="1">
      <alignment horizontal="right"/>
    </xf>
    <xf numFmtId="171" fontId="11" fillId="0" borderId="13" xfId="7" applyNumberFormat="1" applyFont="1" applyBorder="1" applyAlignment="1">
      <alignment horizontal="center"/>
    </xf>
    <xf numFmtId="170" fontId="11" fillId="0" borderId="13" xfId="7" applyNumberFormat="1" applyFont="1" applyBorder="1" applyAlignment="1">
      <alignment horizontal="right"/>
    </xf>
    <xf numFmtId="6" fontId="0" fillId="0" borderId="0" xfId="0" applyNumberFormat="1"/>
    <xf numFmtId="0" fontId="4" fillId="0" borderId="0" xfId="0" applyFont="1" applyAlignment="1">
      <alignment horizontal="center" vertical="center"/>
    </xf>
    <xf numFmtId="0" fontId="12" fillId="0" borderId="2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8">
    <cellStyle name="Millares 2" xfId="4" xr:uid="{00000000-0005-0000-0000-000001000000}"/>
    <cellStyle name="Millares 2 2" xfId="7" xr:uid="{A772B08B-B9DD-443B-A848-3C1A474BBE4D}"/>
    <cellStyle name="Millares 3" xfId="6" xr:uid="{8E653131-45A8-4558-B0C2-EA7220770435}"/>
    <cellStyle name="Moneda" xfId="5" builtinId="4"/>
    <cellStyle name="Moneda [0]" xfId="1" builtinId="7"/>
    <cellStyle name="Normal" xfId="0" builtinId="0"/>
    <cellStyle name="Normal 2" xfId="2" xr:uid="{00000000-0005-0000-0000-000005000000}"/>
    <cellStyle name="Normal 2 2" xfId="3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F423FC-ED5F-45E1-B305-CB7C37785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9F56C76-710D-421A-B75E-ED43C6F0E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B9209D1-EA9D-456D-8490-544779F90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23D1F22-2074-4C19-AB46-00B3176CF2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"/>
  <sheetViews>
    <sheetView showGridLines="0" workbookViewId="0">
      <selection activeCell="H11" sqref="H11"/>
    </sheetView>
  </sheetViews>
  <sheetFormatPr baseColWidth="10" defaultColWidth="11.453125" defaultRowHeight="15.5" x14ac:dyDescent="0.35"/>
  <cols>
    <col min="1" max="1" width="11.54296875" style="7" bestFit="1" customWidth="1"/>
    <col min="2" max="2" width="35.453125" style="7" bestFit="1" customWidth="1"/>
    <col min="3" max="3" width="9.36328125" style="7" bestFit="1" customWidth="1"/>
    <col min="4" max="4" width="9.6328125" style="7" bestFit="1" customWidth="1"/>
    <col min="5" max="6" width="13.54296875" style="7" bestFit="1" customWidth="1"/>
    <col min="7" max="7" width="16.54296875" style="7" bestFit="1" customWidth="1"/>
    <col min="8" max="8" width="18.08984375" style="7" bestFit="1" customWidth="1"/>
    <col min="9" max="9" width="51.54296875" style="7" customWidth="1"/>
    <col min="10" max="16384" width="11.453125" style="7"/>
  </cols>
  <sheetData>
    <row r="1" spans="1:9" s="1" customFormat="1" ht="31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9" x14ac:dyDescent="0.35">
      <c r="A2" s="4">
        <v>38854928</v>
      </c>
      <c r="B2" s="4" t="s">
        <v>9</v>
      </c>
      <c r="C2" s="4" t="s">
        <v>8</v>
      </c>
      <c r="D2" s="2" t="s">
        <v>10</v>
      </c>
      <c r="E2" s="5">
        <v>45541</v>
      </c>
      <c r="F2" s="5">
        <v>45541</v>
      </c>
      <c r="G2" s="6">
        <v>4500000</v>
      </c>
      <c r="H2" s="6">
        <v>43999</v>
      </c>
      <c r="I2" s="10" t="s">
        <v>16</v>
      </c>
    </row>
    <row r="3" spans="1:9" ht="29" x14ac:dyDescent="0.35">
      <c r="A3" s="4">
        <v>38854928</v>
      </c>
      <c r="B3" s="4" t="s">
        <v>9</v>
      </c>
      <c r="C3" s="4" t="s">
        <v>8</v>
      </c>
      <c r="D3" s="2" t="s">
        <v>11</v>
      </c>
      <c r="E3" s="5">
        <v>45632</v>
      </c>
      <c r="F3" s="5">
        <v>45601</v>
      </c>
      <c r="G3" s="6">
        <v>102000</v>
      </c>
      <c r="H3" s="6">
        <v>102000</v>
      </c>
      <c r="I3" s="8" t="s">
        <v>14</v>
      </c>
    </row>
    <row r="4" spans="1:9" ht="51" customHeight="1" x14ac:dyDescent="0.35">
      <c r="A4" s="4">
        <v>38854928</v>
      </c>
      <c r="B4" s="4" t="s">
        <v>9</v>
      </c>
      <c r="C4" s="4" t="s">
        <v>8</v>
      </c>
      <c r="D4" s="2" t="s">
        <v>12</v>
      </c>
      <c r="E4" s="5">
        <v>45632</v>
      </c>
      <c r="F4" s="5">
        <v>45602</v>
      </c>
      <c r="G4" s="6">
        <v>102000</v>
      </c>
      <c r="H4" s="6">
        <v>102000</v>
      </c>
      <c r="I4" s="8" t="s">
        <v>15</v>
      </c>
    </row>
    <row r="5" spans="1:9" x14ac:dyDescent="0.35">
      <c r="A5" s="4">
        <v>38854928</v>
      </c>
      <c r="B5" s="4" t="s">
        <v>9</v>
      </c>
      <c r="C5" s="4" t="s">
        <v>8</v>
      </c>
      <c r="D5" s="2" t="s">
        <v>13</v>
      </c>
      <c r="E5" s="5">
        <v>45638</v>
      </c>
      <c r="F5" s="5">
        <v>45602</v>
      </c>
      <c r="G5" s="6">
        <v>4800000</v>
      </c>
      <c r="H5" s="6">
        <v>4800000</v>
      </c>
      <c r="I5" s="8"/>
    </row>
    <row r="6" spans="1:9" x14ac:dyDescent="0.35">
      <c r="A6" s="4">
        <v>38854928</v>
      </c>
      <c r="B6" s="4" t="s">
        <v>9</v>
      </c>
      <c r="C6" s="4" t="s">
        <v>8</v>
      </c>
      <c r="D6" s="2" t="s">
        <v>17</v>
      </c>
      <c r="E6" s="5">
        <v>45729</v>
      </c>
      <c r="F6" s="5">
        <v>45729</v>
      </c>
      <c r="G6" s="6">
        <v>4800000</v>
      </c>
      <c r="H6" s="6">
        <v>4800000</v>
      </c>
    </row>
    <row r="7" spans="1:9" x14ac:dyDescent="0.35">
      <c r="A7" s="4">
        <v>38854928</v>
      </c>
      <c r="B7" s="4" t="s">
        <v>9</v>
      </c>
      <c r="C7" s="4" t="s">
        <v>8</v>
      </c>
      <c r="D7" s="2" t="s">
        <v>18</v>
      </c>
      <c r="E7" s="5">
        <v>45730</v>
      </c>
      <c r="F7" s="5">
        <v>45730</v>
      </c>
      <c r="G7" s="6">
        <v>4462001</v>
      </c>
      <c r="H7" s="6">
        <v>4462001</v>
      </c>
    </row>
    <row r="8" spans="1:9" x14ac:dyDescent="0.35">
      <c r="A8" s="4">
        <v>38854928</v>
      </c>
      <c r="B8" s="4" t="s">
        <v>9</v>
      </c>
      <c r="C8" s="4" t="s">
        <v>8</v>
      </c>
      <c r="D8" s="2" t="s">
        <v>19</v>
      </c>
      <c r="E8" s="5">
        <v>45730</v>
      </c>
      <c r="F8" s="5">
        <v>45730</v>
      </c>
      <c r="G8" s="6">
        <v>306000</v>
      </c>
      <c r="H8" s="6">
        <v>306000</v>
      </c>
    </row>
    <row r="9" spans="1:9" x14ac:dyDescent="0.35">
      <c r="A9" s="4">
        <v>38854928</v>
      </c>
      <c r="B9" s="4" t="s">
        <v>9</v>
      </c>
      <c r="C9" s="4" t="s">
        <v>8</v>
      </c>
      <c r="D9" s="2" t="s">
        <v>20</v>
      </c>
      <c r="E9" s="5">
        <v>45730</v>
      </c>
      <c r="F9" s="5">
        <v>45730</v>
      </c>
      <c r="G9" s="6">
        <v>788600</v>
      </c>
      <c r="H9" s="6">
        <v>788600</v>
      </c>
    </row>
    <row r="10" spans="1:9" x14ac:dyDescent="0.35">
      <c r="A10" s="4">
        <v>38854928</v>
      </c>
      <c r="B10" s="4" t="s">
        <v>9</v>
      </c>
      <c r="C10" s="4" t="s">
        <v>8</v>
      </c>
      <c r="D10" s="2" t="s">
        <v>21</v>
      </c>
      <c r="E10" s="5">
        <v>45731</v>
      </c>
      <c r="F10" s="5">
        <v>45731</v>
      </c>
      <c r="G10" s="6">
        <v>1239900</v>
      </c>
      <c r="H10" s="6">
        <v>1239900</v>
      </c>
    </row>
    <row r="11" spans="1:9" x14ac:dyDescent="0.35">
      <c r="B11" s="90" t="s">
        <v>22</v>
      </c>
      <c r="C11" s="90"/>
      <c r="D11" s="90"/>
      <c r="E11" s="90"/>
      <c r="F11" s="90"/>
      <c r="G11" s="90"/>
      <c r="H11" s="9">
        <f>SUM(H2:H10)</f>
        <v>16644500</v>
      </c>
    </row>
  </sheetData>
  <mergeCells count="1">
    <mergeCell ref="B11:G11"/>
  </mergeCells>
  <dataValidations count="1">
    <dataValidation type="whole" operator="greaterThan" allowBlank="1" showInputMessage="1" showErrorMessage="1" errorTitle="DATO ERRADO" error="El valor debe ser diferente de cero" sqref="G1:H5 G11:H1048576" xr:uid="{00000000-0002-0000-0000-000000000000}">
      <formula1>1</formula1>
    </dataValidation>
  </dataValidations>
  <pageMargins left="0.7" right="0.7" top="0.75" bottom="0.75" header="0.3" footer="0.3"/>
  <pageSetup scale="8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79BC9-7C15-49F9-A12C-8E3E2F416300}">
  <dimension ref="A1:AW30"/>
  <sheetViews>
    <sheetView tabSelected="1" workbookViewId="0">
      <pane ySplit="2" topLeftCell="A3" activePane="bottomLeft" state="frozen"/>
      <selection activeCell="A2" sqref="A2"/>
      <selection pane="bottomLeft" activeCell="C4" sqref="C4"/>
    </sheetView>
  </sheetViews>
  <sheetFormatPr baseColWidth="10" defaultRowHeight="14.5" x14ac:dyDescent="0.35"/>
  <cols>
    <col min="1" max="1" width="7.36328125" bestFit="1" customWidth="1"/>
    <col min="3" max="3" width="6.36328125" bestFit="1" customWidth="1"/>
    <col min="4" max="4" width="6.6328125" bestFit="1" customWidth="1"/>
    <col min="5" max="5" width="8" bestFit="1" customWidth="1"/>
    <col min="7" max="8" width="8.453125" bestFit="1" customWidth="1"/>
    <col min="9" max="9" width="9.81640625" bestFit="1" customWidth="1"/>
    <col min="10" max="10" width="9.54296875" bestFit="1" customWidth="1"/>
    <col min="12" max="12" width="11.453125" customWidth="1"/>
    <col min="29" max="29" width="12.81640625" customWidth="1"/>
    <col min="31" max="31" width="12.08984375" customWidth="1"/>
    <col min="39" max="39" width="13.90625" customWidth="1"/>
    <col min="41" max="41" width="13.90625" customWidth="1"/>
    <col min="43" max="43" width="11.7265625" customWidth="1"/>
    <col min="44" max="44" width="11.90625" bestFit="1" customWidth="1"/>
    <col min="46" max="46" width="13" customWidth="1"/>
    <col min="47" max="47" width="12.90625" customWidth="1"/>
    <col min="49" max="49" width="12.90625" customWidth="1"/>
  </cols>
  <sheetData>
    <row r="1" spans="1:49" x14ac:dyDescent="0.35">
      <c r="A1" s="31">
        <v>45747</v>
      </c>
      <c r="B1" s="32"/>
      <c r="C1" s="32"/>
      <c r="D1" s="32"/>
      <c r="E1" s="32"/>
      <c r="F1" s="32"/>
      <c r="G1" s="32"/>
      <c r="H1" s="33"/>
      <c r="I1" s="34"/>
      <c r="J1" s="34">
        <f>+SUBTOTAL(9,J3:J26698)</f>
        <v>16644500</v>
      </c>
      <c r="K1" s="32"/>
      <c r="L1" s="35">
        <f>+J1-SUM(AI1:AQ1)</f>
        <v>0</v>
      </c>
      <c r="M1" s="36"/>
      <c r="N1" s="34"/>
      <c r="O1" s="37"/>
      <c r="P1" s="36"/>
      <c r="Q1" s="37"/>
      <c r="R1" s="37"/>
      <c r="S1" s="37"/>
      <c r="T1" s="37"/>
      <c r="U1" s="36"/>
      <c r="V1" s="36"/>
      <c r="W1" s="34">
        <f t="shared" ref="W1:Z1" si="0">+SUBTOTAL(9,W3:W26698)</f>
        <v>21948000</v>
      </c>
      <c r="X1" s="34">
        <f t="shared" si="0"/>
        <v>451499</v>
      </c>
      <c r="Y1" s="34">
        <f t="shared" si="0"/>
        <v>95100</v>
      </c>
      <c r="Z1" s="34">
        <f t="shared" si="0"/>
        <v>4000</v>
      </c>
      <c r="AA1" s="36"/>
      <c r="AB1" s="34">
        <f t="shared" ref="AB1:AC1" si="1">+SUBTOTAL(9,AB3:AB26698)</f>
        <v>0</v>
      </c>
      <c r="AC1" s="34">
        <f t="shared" si="1"/>
        <v>0</v>
      </c>
      <c r="AD1" s="36"/>
      <c r="AE1" s="36"/>
      <c r="AF1" s="36"/>
      <c r="AG1" s="36"/>
      <c r="AH1" s="36"/>
      <c r="AI1" s="34">
        <f>+SUBTOTAL(9,AI3:AI26698)</f>
        <v>5029999</v>
      </c>
      <c r="AJ1" s="34">
        <f>+SUBTOTAL(9,AJ3:AJ26698)</f>
        <v>0</v>
      </c>
      <c r="AK1" s="34">
        <f>+SUBTOTAL(9,AL3:AL26698)</f>
        <v>0</v>
      </c>
      <c r="AL1" s="34">
        <f>+SUBTOTAL(9,AM3:AM26698)</f>
        <v>0</v>
      </c>
      <c r="AM1" s="34">
        <f>+SUBTOTAL(9,AM3:AM26698)</f>
        <v>0</v>
      </c>
      <c r="AN1" s="34">
        <f>+SUBTOTAL(9,AN3:AN26698)</f>
        <v>4000</v>
      </c>
      <c r="AO1" s="34">
        <f>+SUBTOTAL(9,AO3:AO26698)</f>
        <v>11610501</v>
      </c>
      <c r="AP1" s="34">
        <f>+SUBTOTAL(9,AQ3:AQ26698)</f>
        <v>0</v>
      </c>
      <c r="AQ1" s="34">
        <f>+SUBTOTAL(9,AQ3:AQ26698)</f>
        <v>0</v>
      </c>
      <c r="AR1" s="34">
        <f>+SUBTOTAL(9,AR3:AR26698)</f>
        <v>9344000</v>
      </c>
      <c r="AT1" s="38"/>
      <c r="AU1" s="38"/>
      <c r="AV1" s="38"/>
      <c r="AW1" s="38"/>
    </row>
    <row r="2" spans="1:49" ht="29" customHeight="1" x14ac:dyDescent="0.35">
      <c r="A2" s="11" t="s">
        <v>23</v>
      </c>
      <c r="B2" s="11" t="s">
        <v>24</v>
      </c>
      <c r="C2" s="11" t="s">
        <v>2</v>
      </c>
      <c r="D2" s="11" t="s">
        <v>3</v>
      </c>
      <c r="E2" s="11" t="s">
        <v>25</v>
      </c>
      <c r="F2" s="11" t="s">
        <v>26</v>
      </c>
      <c r="G2" s="12" t="s">
        <v>4</v>
      </c>
      <c r="H2" s="12" t="s">
        <v>5</v>
      </c>
      <c r="I2" s="13" t="s">
        <v>6</v>
      </c>
      <c r="J2" s="13" t="s">
        <v>7</v>
      </c>
      <c r="K2" s="14" t="s">
        <v>27</v>
      </c>
      <c r="L2" s="15" t="str">
        <f ca="1">+CONCATENATE("ESTADO EPS ",TEXT(TODAY(),"DD-MM-YYYY"))</f>
        <v>ESTADO EPS 27-04-2025</v>
      </c>
      <c r="M2" s="16" t="s">
        <v>28</v>
      </c>
      <c r="N2" s="17" t="s">
        <v>29</v>
      </c>
      <c r="O2" s="18" t="s">
        <v>30</v>
      </c>
      <c r="P2" s="19" t="s">
        <v>31</v>
      </c>
      <c r="Q2" s="19" t="s">
        <v>32</v>
      </c>
      <c r="R2" s="19" t="s">
        <v>33</v>
      </c>
      <c r="S2" s="19" t="s">
        <v>34</v>
      </c>
      <c r="T2" s="18" t="s">
        <v>35</v>
      </c>
      <c r="U2" s="18" t="s">
        <v>36</v>
      </c>
      <c r="V2" s="18" t="s">
        <v>37</v>
      </c>
      <c r="W2" s="18" t="s">
        <v>38</v>
      </c>
      <c r="X2" s="18" t="s">
        <v>39</v>
      </c>
      <c r="Y2" s="18" t="s">
        <v>40</v>
      </c>
      <c r="Z2" s="18" t="s">
        <v>41</v>
      </c>
      <c r="AA2" s="18" t="s">
        <v>43</v>
      </c>
      <c r="AB2" s="20" t="s">
        <v>44</v>
      </c>
      <c r="AC2" s="20" t="s">
        <v>45</v>
      </c>
      <c r="AD2" s="20" t="s">
        <v>46</v>
      </c>
      <c r="AE2" s="20" t="s">
        <v>47</v>
      </c>
      <c r="AF2" s="20" t="s">
        <v>48</v>
      </c>
      <c r="AG2" s="20" t="s">
        <v>49</v>
      </c>
      <c r="AH2" s="20" t="s">
        <v>50</v>
      </c>
      <c r="AI2" s="21" t="s">
        <v>51</v>
      </c>
      <c r="AJ2" s="21" t="s">
        <v>52</v>
      </c>
      <c r="AK2" s="21" t="s">
        <v>53</v>
      </c>
      <c r="AL2" s="21" t="s">
        <v>42</v>
      </c>
      <c r="AM2" s="21" t="s">
        <v>54</v>
      </c>
      <c r="AN2" s="21" t="s">
        <v>41</v>
      </c>
      <c r="AO2" s="21" t="s">
        <v>55</v>
      </c>
      <c r="AP2" s="21" t="s">
        <v>56</v>
      </c>
      <c r="AQ2" s="21" t="s">
        <v>57</v>
      </c>
      <c r="AR2" s="22" t="s">
        <v>58</v>
      </c>
      <c r="AS2" s="22" t="s">
        <v>59</v>
      </c>
      <c r="AT2" s="22" t="s">
        <v>60</v>
      </c>
      <c r="AU2" s="22" t="s">
        <v>61</v>
      </c>
      <c r="AV2" s="22" t="s">
        <v>62</v>
      </c>
      <c r="AW2" s="22" t="s">
        <v>63</v>
      </c>
    </row>
    <row r="3" spans="1:49" x14ac:dyDescent="0.35">
      <c r="A3" s="23">
        <v>38854928</v>
      </c>
      <c r="B3" s="24" t="s">
        <v>64</v>
      </c>
      <c r="C3" s="23" t="s">
        <v>8</v>
      </c>
      <c r="D3" s="25">
        <v>776</v>
      </c>
      <c r="E3" s="23" t="s">
        <v>10</v>
      </c>
      <c r="F3" s="23" t="s">
        <v>80</v>
      </c>
      <c r="G3" s="26">
        <v>45541</v>
      </c>
      <c r="H3" s="26">
        <v>45541</v>
      </c>
      <c r="I3" s="27">
        <v>4500000</v>
      </c>
      <c r="J3" s="28">
        <v>43999</v>
      </c>
      <c r="K3" s="23" t="s">
        <v>77</v>
      </c>
      <c r="L3" s="23" t="s">
        <v>78</v>
      </c>
      <c r="M3" s="23">
        <v>0</v>
      </c>
      <c r="N3" s="23"/>
      <c r="O3" s="23" t="s">
        <v>65</v>
      </c>
      <c r="P3" s="26">
        <v>45540</v>
      </c>
      <c r="Q3" s="26">
        <v>45541</v>
      </c>
      <c r="R3" s="26">
        <v>45556</v>
      </c>
      <c r="S3" s="26"/>
      <c r="T3" s="29">
        <v>191</v>
      </c>
      <c r="U3" s="29" t="s">
        <v>66</v>
      </c>
      <c r="V3" s="27">
        <v>4500000</v>
      </c>
      <c r="W3" s="27">
        <v>4500000</v>
      </c>
      <c r="X3" s="23">
        <v>0</v>
      </c>
      <c r="Y3" s="23">
        <v>0</v>
      </c>
      <c r="Z3" s="23">
        <v>0</v>
      </c>
      <c r="AA3" s="23"/>
      <c r="AB3" s="23">
        <v>0</v>
      </c>
      <c r="AC3" s="23"/>
      <c r="AD3" s="23"/>
      <c r="AE3" s="23"/>
      <c r="AF3" s="23" t="s">
        <v>67</v>
      </c>
      <c r="AG3" s="23"/>
      <c r="AH3" s="23" t="s">
        <v>68</v>
      </c>
      <c r="AI3" s="28">
        <v>43999</v>
      </c>
      <c r="AJ3" s="23"/>
      <c r="AK3" s="23"/>
      <c r="AL3" s="23"/>
      <c r="AM3" s="23"/>
      <c r="AN3" s="23"/>
      <c r="AO3" s="23"/>
      <c r="AP3" s="23"/>
      <c r="AQ3" s="23"/>
      <c r="AR3" s="27">
        <v>4166000</v>
      </c>
      <c r="AS3" s="23"/>
      <c r="AT3" s="23">
        <v>1222543629</v>
      </c>
      <c r="AU3" s="26">
        <v>45653</v>
      </c>
      <c r="AV3" s="23"/>
      <c r="AW3" s="23">
        <v>0</v>
      </c>
    </row>
    <row r="4" spans="1:49" x14ac:dyDescent="0.35">
      <c r="A4" s="23">
        <v>38854928</v>
      </c>
      <c r="B4" s="24" t="s">
        <v>64</v>
      </c>
      <c r="C4" s="23" t="s">
        <v>8</v>
      </c>
      <c r="D4" s="25">
        <v>811</v>
      </c>
      <c r="E4" s="23" t="s">
        <v>13</v>
      </c>
      <c r="F4" s="23" t="s">
        <v>86</v>
      </c>
      <c r="G4" s="26">
        <v>45638</v>
      </c>
      <c r="H4" s="26">
        <v>45602</v>
      </c>
      <c r="I4" s="27">
        <v>4800000</v>
      </c>
      <c r="J4" s="28">
        <v>4800000</v>
      </c>
      <c r="K4" s="23" t="e">
        <v>#N/A</v>
      </c>
      <c r="L4" s="23" t="s">
        <v>78</v>
      </c>
      <c r="M4" s="23">
        <v>0</v>
      </c>
      <c r="N4" s="23"/>
      <c r="O4" s="23" t="s">
        <v>65</v>
      </c>
      <c r="P4" s="26">
        <v>45638</v>
      </c>
      <c r="Q4" s="26">
        <v>45638</v>
      </c>
      <c r="R4" s="26">
        <v>45638</v>
      </c>
      <c r="S4" s="26"/>
      <c r="T4" s="29">
        <v>109</v>
      </c>
      <c r="U4" s="29" t="s">
        <v>69</v>
      </c>
      <c r="V4" s="27">
        <v>4800000</v>
      </c>
      <c r="W4" s="27">
        <v>4800000</v>
      </c>
      <c r="X4" s="23">
        <v>0</v>
      </c>
      <c r="Y4" s="23">
        <v>0</v>
      </c>
      <c r="Z4" s="23">
        <v>0</v>
      </c>
      <c r="AA4" s="23"/>
      <c r="AB4" s="23">
        <v>0</v>
      </c>
      <c r="AC4" s="23"/>
      <c r="AD4" s="23"/>
      <c r="AE4" s="23"/>
      <c r="AF4" s="23" t="s">
        <v>70</v>
      </c>
      <c r="AG4" s="23"/>
      <c r="AH4" s="23" t="s">
        <v>68</v>
      </c>
      <c r="AI4" s="28">
        <v>4800000</v>
      </c>
      <c r="AJ4" s="23"/>
      <c r="AK4" s="23"/>
      <c r="AL4" s="23"/>
      <c r="AM4" s="23"/>
      <c r="AN4" s="23"/>
      <c r="AO4" s="23"/>
      <c r="AP4" s="23"/>
      <c r="AQ4" s="23"/>
      <c r="AR4" s="27">
        <v>4800000</v>
      </c>
      <c r="AS4" s="23"/>
      <c r="AT4" s="23">
        <v>1222572662</v>
      </c>
      <c r="AU4" s="26">
        <v>45744</v>
      </c>
      <c r="AV4" s="23"/>
      <c r="AW4" s="23">
        <v>0</v>
      </c>
    </row>
    <row r="5" spans="1:49" x14ac:dyDescent="0.35">
      <c r="A5" s="23">
        <v>38854928</v>
      </c>
      <c r="B5" s="24" t="s">
        <v>64</v>
      </c>
      <c r="C5" s="23" t="s">
        <v>8</v>
      </c>
      <c r="D5" s="25">
        <v>809</v>
      </c>
      <c r="E5" s="23" t="s">
        <v>11</v>
      </c>
      <c r="F5" s="23" t="s">
        <v>81</v>
      </c>
      <c r="G5" s="26">
        <v>45632</v>
      </c>
      <c r="H5" s="26">
        <v>45601</v>
      </c>
      <c r="I5" s="27">
        <v>102000</v>
      </c>
      <c r="J5" s="28">
        <v>102000</v>
      </c>
      <c r="K5" s="23" t="e">
        <v>#N/A</v>
      </c>
      <c r="L5" s="23" t="s">
        <v>124</v>
      </c>
      <c r="M5" s="23">
        <v>0</v>
      </c>
      <c r="N5" s="23"/>
      <c r="O5" s="23" t="s">
        <v>65</v>
      </c>
      <c r="P5" s="26">
        <v>45632</v>
      </c>
      <c r="Q5" s="26">
        <v>45632</v>
      </c>
      <c r="R5" s="26">
        <v>45638</v>
      </c>
      <c r="S5" s="26"/>
      <c r="T5" s="29">
        <v>109</v>
      </c>
      <c r="U5" s="29" t="s">
        <v>69</v>
      </c>
      <c r="V5" s="27">
        <v>294000</v>
      </c>
      <c r="W5" s="27">
        <v>294000</v>
      </c>
      <c r="X5" s="23">
        <v>0</v>
      </c>
      <c r="Y5" s="23">
        <v>0</v>
      </c>
      <c r="Z5" s="23">
        <v>0</v>
      </c>
      <c r="AA5" s="23"/>
      <c r="AB5" s="23">
        <v>0</v>
      </c>
      <c r="AC5" s="23"/>
      <c r="AD5" s="23"/>
      <c r="AE5" s="23"/>
      <c r="AF5" s="23" t="s">
        <v>70</v>
      </c>
      <c r="AG5" s="23"/>
      <c r="AH5" s="23" t="s">
        <v>71</v>
      </c>
      <c r="AI5" s="28">
        <v>93000</v>
      </c>
      <c r="AJ5" s="23"/>
      <c r="AK5" s="23"/>
      <c r="AL5" s="23"/>
      <c r="AM5" s="23"/>
      <c r="AN5" s="23"/>
      <c r="AO5" s="28">
        <v>9000</v>
      </c>
      <c r="AP5" s="23"/>
      <c r="AQ5" s="23"/>
      <c r="AR5" s="27">
        <v>90000</v>
      </c>
      <c r="AS5" s="23"/>
      <c r="AT5" s="23">
        <v>1222548794</v>
      </c>
      <c r="AU5" s="26">
        <v>45686</v>
      </c>
      <c r="AV5" s="23"/>
      <c r="AW5" s="23">
        <v>0</v>
      </c>
    </row>
    <row r="6" spans="1:49" x14ac:dyDescent="0.35">
      <c r="A6" s="23">
        <v>38854928</v>
      </c>
      <c r="B6" s="24" t="s">
        <v>64</v>
      </c>
      <c r="C6" s="23" t="s">
        <v>8</v>
      </c>
      <c r="D6" s="25">
        <v>810</v>
      </c>
      <c r="E6" s="23" t="s">
        <v>12</v>
      </c>
      <c r="F6" s="23" t="s">
        <v>82</v>
      </c>
      <c r="G6" s="26">
        <v>45632</v>
      </c>
      <c r="H6" s="26">
        <v>45602</v>
      </c>
      <c r="I6" s="27">
        <v>102000</v>
      </c>
      <c r="J6" s="28">
        <v>102000</v>
      </c>
      <c r="K6" s="23" t="e">
        <v>#N/A</v>
      </c>
      <c r="L6" s="23" t="s">
        <v>124</v>
      </c>
      <c r="M6" s="23">
        <v>0</v>
      </c>
      <c r="N6" s="23"/>
      <c r="O6" s="23" t="s">
        <v>65</v>
      </c>
      <c r="P6" s="26">
        <v>45632</v>
      </c>
      <c r="Q6" s="26">
        <v>45632</v>
      </c>
      <c r="R6" s="26">
        <v>45638</v>
      </c>
      <c r="S6" s="26"/>
      <c r="T6" s="29">
        <v>109</v>
      </c>
      <c r="U6" s="29" t="s">
        <v>69</v>
      </c>
      <c r="V6" s="27">
        <v>306000</v>
      </c>
      <c r="W6" s="27">
        <v>306000</v>
      </c>
      <c r="X6" s="23">
        <v>0</v>
      </c>
      <c r="Y6" s="27">
        <v>9000</v>
      </c>
      <c r="Z6" s="23">
        <v>0</v>
      </c>
      <c r="AA6" s="23"/>
      <c r="AB6" s="23">
        <v>0</v>
      </c>
      <c r="AC6" s="23"/>
      <c r="AD6" s="23"/>
      <c r="AE6" s="23"/>
      <c r="AF6" s="23"/>
      <c r="AG6" s="23"/>
      <c r="AH6" s="23" t="s">
        <v>68</v>
      </c>
      <c r="AI6" s="28">
        <v>93000</v>
      </c>
      <c r="AJ6" s="23"/>
      <c r="AK6" s="23"/>
      <c r="AL6" s="23"/>
      <c r="AM6" s="23"/>
      <c r="AN6" s="23"/>
      <c r="AO6" s="28">
        <v>9000</v>
      </c>
      <c r="AP6" s="23"/>
      <c r="AQ6" s="23"/>
      <c r="AR6" s="27">
        <v>288000</v>
      </c>
      <c r="AS6" s="23"/>
      <c r="AT6" s="23">
        <v>1222572663</v>
      </c>
      <c r="AU6" s="26">
        <v>45744</v>
      </c>
      <c r="AV6" s="23"/>
      <c r="AW6" s="23">
        <v>0</v>
      </c>
    </row>
    <row r="7" spans="1:49" x14ac:dyDescent="0.35">
      <c r="A7" s="23">
        <v>38854928</v>
      </c>
      <c r="B7" s="24" t="s">
        <v>64</v>
      </c>
      <c r="C7" s="23" t="s">
        <v>8</v>
      </c>
      <c r="D7" s="23">
        <v>834</v>
      </c>
      <c r="E7" s="23" t="s">
        <v>19</v>
      </c>
      <c r="F7" s="23" t="s">
        <v>83</v>
      </c>
      <c r="G7" s="26">
        <v>45730</v>
      </c>
      <c r="H7" s="26">
        <v>45730</v>
      </c>
      <c r="I7" s="27">
        <v>306000</v>
      </c>
      <c r="J7" s="28">
        <v>306000</v>
      </c>
      <c r="K7" s="23" t="e">
        <v>#N/A</v>
      </c>
      <c r="L7" s="23" t="s">
        <v>72</v>
      </c>
      <c r="M7" s="23">
        <v>0</v>
      </c>
      <c r="N7" s="23"/>
      <c r="O7" s="23" t="s">
        <v>65</v>
      </c>
      <c r="P7" s="26">
        <v>45729</v>
      </c>
      <c r="Q7" s="26">
        <v>45730</v>
      </c>
      <c r="R7" s="26">
        <v>45769</v>
      </c>
      <c r="S7" s="26"/>
      <c r="T7" s="29">
        <v>-22</v>
      </c>
      <c r="U7" s="29" t="s">
        <v>73</v>
      </c>
      <c r="V7" s="27">
        <v>306000</v>
      </c>
      <c r="W7" s="27">
        <v>306000</v>
      </c>
      <c r="X7" s="23">
        <v>0</v>
      </c>
      <c r="Y7" s="23">
        <v>0</v>
      </c>
      <c r="Z7" s="23">
        <v>0</v>
      </c>
      <c r="AA7" s="23"/>
      <c r="AB7" s="23">
        <v>0</v>
      </c>
      <c r="AC7" s="23"/>
      <c r="AD7" s="23"/>
      <c r="AE7" s="23"/>
      <c r="AF7" s="23" t="s">
        <v>70</v>
      </c>
      <c r="AG7" s="23"/>
      <c r="AH7" s="23" t="s">
        <v>68</v>
      </c>
      <c r="AI7" s="23"/>
      <c r="AJ7" s="23"/>
      <c r="AK7" s="23"/>
      <c r="AL7" s="23"/>
      <c r="AM7" s="23"/>
      <c r="AN7" s="23"/>
      <c r="AO7" s="28">
        <v>306000</v>
      </c>
      <c r="AP7" s="23"/>
      <c r="AQ7" s="23"/>
      <c r="AR7" s="23">
        <v>0</v>
      </c>
      <c r="AS7" s="23"/>
      <c r="AT7" s="23"/>
      <c r="AU7" s="26"/>
      <c r="AV7" s="23"/>
      <c r="AW7" s="23">
        <v>0</v>
      </c>
    </row>
    <row r="8" spans="1:49" x14ac:dyDescent="0.35">
      <c r="A8" s="23">
        <v>38854928</v>
      </c>
      <c r="B8" s="24" t="s">
        <v>64</v>
      </c>
      <c r="C8" s="23" t="s">
        <v>8</v>
      </c>
      <c r="D8" s="23">
        <v>835</v>
      </c>
      <c r="E8" s="23" t="s">
        <v>20</v>
      </c>
      <c r="F8" s="23" t="s">
        <v>84</v>
      </c>
      <c r="G8" s="26">
        <v>45730</v>
      </c>
      <c r="H8" s="26">
        <v>45730</v>
      </c>
      <c r="I8" s="27">
        <v>788600</v>
      </c>
      <c r="J8" s="28">
        <v>788600</v>
      </c>
      <c r="K8" s="23" t="e">
        <v>#N/A</v>
      </c>
      <c r="L8" s="23" t="s">
        <v>72</v>
      </c>
      <c r="M8" s="23">
        <v>0</v>
      </c>
      <c r="N8" s="23"/>
      <c r="O8" s="23" t="s">
        <v>65</v>
      </c>
      <c r="P8" s="26">
        <v>45730</v>
      </c>
      <c r="Q8" s="26">
        <v>45730</v>
      </c>
      <c r="R8" s="26">
        <v>45745</v>
      </c>
      <c r="S8" s="26"/>
      <c r="T8" s="29">
        <v>2</v>
      </c>
      <c r="U8" s="29" t="s">
        <v>74</v>
      </c>
      <c r="V8" s="27">
        <v>816000</v>
      </c>
      <c r="W8" s="27">
        <v>816000</v>
      </c>
      <c r="X8" s="27">
        <v>27400</v>
      </c>
      <c r="Y8" s="23">
        <v>0</v>
      </c>
      <c r="Z8" s="23">
        <v>0</v>
      </c>
      <c r="AA8" s="23"/>
      <c r="AB8" s="23">
        <v>0</v>
      </c>
      <c r="AC8" s="23"/>
      <c r="AD8" s="23"/>
      <c r="AE8" s="23"/>
      <c r="AF8" s="23" t="s">
        <v>70</v>
      </c>
      <c r="AG8" s="23"/>
      <c r="AH8" s="23" t="s">
        <v>68</v>
      </c>
      <c r="AI8" s="23"/>
      <c r="AJ8" s="23"/>
      <c r="AK8" s="23"/>
      <c r="AL8" s="23"/>
      <c r="AM8" s="23"/>
      <c r="AN8" s="23"/>
      <c r="AO8" s="28">
        <v>788600</v>
      </c>
      <c r="AP8" s="23"/>
      <c r="AQ8" s="23"/>
      <c r="AR8" s="23">
        <v>0</v>
      </c>
      <c r="AS8" s="23"/>
      <c r="AT8" s="23"/>
      <c r="AU8" s="26"/>
      <c r="AV8" s="23"/>
      <c r="AW8" s="23">
        <v>0</v>
      </c>
    </row>
    <row r="9" spans="1:49" x14ac:dyDescent="0.35">
      <c r="A9" s="23">
        <v>38854928</v>
      </c>
      <c r="B9" s="24" t="s">
        <v>64</v>
      </c>
      <c r="C9" s="23" t="s">
        <v>8</v>
      </c>
      <c r="D9" s="23">
        <v>833</v>
      </c>
      <c r="E9" s="23" t="s">
        <v>18</v>
      </c>
      <c r="F9" s="23" t="s">
        <v>85</v>
      </c>
      <c r="G9" s="26">
        <v>45730</v>
      </c>
      <c r="H9" s="26">
        <v>45730</v>
      </c>
      <c r="I9" s="27">
        <v>4462001</v>
      </c>
      <c r="J9" s="28">
        <v>4462001</v>
      </c>
      <c r="K9" s="23" t="e">
        <v>#N/A</v>
      </c>
      <c r="L9" s="23" t="s">
        <v>72</v>
      </c>
      <c r="M9" s="23">
        <v>0</v>
      </c>
      <c r="N9" s="23"/>
      <c r="O9" s="23" t="s">
        <v>65</v>
      </c>
      <c r="P9" s="26">
        <v>45729</v>
      </c>
      <c r="Q9" s="26">
        <v>45730</v>
      </c>
      <c r="R9" s="26">
        <v>45745</v>
      </c>
      <c r="S9" s="26"/>
      <c r="T9" s="29">
        <v>2</v>
      </c>
      <c r="U9" s="29" t="s">
        <v>74</v>
      </c>
      <c r="V9" s="27">
        <v>4800000</v>
      </c>
      <c r="W9" s="27">
        <v>4800000</v>
      </c>
      <c r="X9" s="27">
        <v>337999</v>
      </c>
      <c r="Y9" s="23">
        <v>0</v>
      </c>
      <c r="Z9" s="23">
        <v>0</v>
      </c>
      <c r="AA9" s="23"/>
      <c r="AB9" s="23">
        <v>0</v>
      </c>
      <c r="AC9" s="23"/>
      <c r="AD9" s="23"/>
      <c r="AE9" s="23"/>
      <c r="AF9" s="23" t="s">
        <v>67</v>
      </c>
      <c r="AG9" s="23"/>
      <c r="AH9" s="23" t="s">
        <v>68</v>
      </c>
      <c r="AI9" s="23"/>
      <c r="AJ9" s="23"/>
      <c r="AK9" s="23"/>
      <c r="AL9" s="23"/>
      <c r="AM9" s="23"/>
      <c r="AN9" s="23"/>
      <c r="AO9" s="28">
        <v>4462001</v>
      </c>
      <c r="AP9" s="23"/>
      <c r="AQ9" s="23"/>
      <c r="AR9" s="23">
        <v>0</v>
      </c>
      <c r="AS9" s="23"/>
      <c r="AT9" s="23"/>
      <c r="AU9" s="26"/>
      <c r="AV9" s="23"/>
      <c r="AW9" s="23">
        <v>0</v>
      </c>
    </row>
    <row r="10" spans="1:49" x14ac:dyDescent="0.35">
      <c r="A10" s="23">
        <v>38854928</v>
      </c>
      <c r="B10" s="24" t="s">
        <v>64</v>
      </c>
      <c r="C10" s="23" t="s">
        <v>8</v>
      </c>
      <c r="D10" s="23">
        <v>832</v>
      </c>
      <c r="E10" s="23" t="s">
        <v>17</v>
      </c>
      <c r="F10" s="23" t="s">
        <v>87</v>
      </c>
      <c r="G10" s="26">
        <v>45729</v>
      </c>
      <c r="H10" s="26">
        <v>45729</v>
      </c>
      <c r="I10" s="27">
        <v>4800000</v>
      </c>
      <c r="J10" s="28">
        <v>4800000</v>
      </c>
      <c r="K10" s="23" t="e">
        <v>#N/A</v>
      </c>
      <c r="L10" s="23" t="s">
        <v>72</v>
      </c>
      <c r="M10" s="23">
        <v>0</v>
      </c>
      <c r="N10" s="23"/>
      <c r="O10" s="23" t="s">
        <v>65</v>
      </c>
      <c r="P10" s="26">
        <v>45729</v>
      </c>
      <c r="Q10" s="26">
        <v>45730</v>
      </c>
      <c r="R10" s="26">
        <v>45745</v>
      </c>
      <c r="S10" s="26"/>
      <c r="T10" s="29">
        <v>2</v>
      </c>
      <c r="U10" s="29" t="s">
        <v>74</v>
      </c>
      <c r="V10" s="27">
        <v>4800000</v>
      </c>
      <c r="W10" s="27">
        <v>4800000</v>
      </c>
      <c r="X10" s="23">
        <v>0</v>
      </c>
      <c r="Y10" s="23">
        <v>0</v>
      </c>
      <c r="Z10" s="23">
        <v>0</v>
      </c>
      <c r="AA10" s="23"/>
      <c r="AB10" s="23">
        <v>0</v>
      </c>
      <c r="AC10" s="23"/>
      <c r="AD10" s="23"/>
      <c r="AE10" s="23"/>
      <c r="AF10" s="23" t="s">
        <v>67</v>
      </c>
      <c r="AG10" s="23"/>
      <c r="AH10" s="23" t="s">
        <v>68</v>
      </c>
      <c r="AI10" s="23"/>
      <c r="AJ10" s="23"/>
      <c r="AK10" s="23"/>
      <c r="AL10" s="23"/>
      <c r="AM10" s="23"/>
      <c r="AN10" s="23"/>
      <c r="AO10" s="28">
        <v>4800000</v>
      </c>
      <c r="AP10" s="23"/>
      <c r="AQ10" s="23"/>
      <c r="AR10" s="23">
        <v>0</v>
      </c>
      <c r="AS10" s="23"/>
      <c r="AT10" s="23"/>
      <c r="AU10" s="26"/>
      <c r="AV10" s="23"/>
      <c r="AW10" s="23">
        <v>0</v>
      </c>
    </row>
    <row r="11" spans="1:49" x14ac:dyDescent="0.35">
      <c r="A11" s="23">
        <v>38854928</v>
      </c>
      <c r="B11" s="24" t="s">
        <v>64</v>
      </c>
      <c r="C11" s="23" t="s">
        <v>8</v>
      </c>
      <c r="D11" s="23">
        <v>836</v>
      </c>
      <c r="E11" s="23" t="s">
        <v>21</v>
      </c>
      <c r="F11" s="23" t="s">
        <v>88</v>
      </c>
      <c r="G11" s="26">
        <v>45731</v>
      </c>
      <c r="H11" s="26">
        <v>45731</v>
      </c>
      <c r="I11" s="27">
        <v>1239900</v>
      </c>
      <c r="J11" s="28">
        <v>1239900</v>
      </c>
      <c r="K11" s="23" t="e">
        <v>#N/A</v>
      </c>
      <c r="L11" s="23" t="s">
        <v>79</v>
      </c>
      <c r="M11" s="23">
        <v>0</v>
      </c>
      <c r="N11" s="23"/>
      <c r="O11" s="23" t="s">
        <v>75</v>
      </c>
      <c r="P11" s="26">
        <v>45730</v>
      </c>
      <c r="Q11" s="26">
        <v>45731</v>
      </c>
      <c r="R11" s="26">
        <v>45769</v>
      </c>
      <c r="S11" s="26"/>
      <c r="T11" s="29">
        <v>-22</v>
      </c>
      <c r="U11" s="29" t="s">
        <v>73</v>
      </c>
      <c r="V11" s="27">
        <v>1326000</v>
      </c>
      <c r="W11" s="27">
        <v>1326000</v>
      </c>
      <c r="X11" s="27">
        <v>86100</v>
      </c>
      <c r="Y11" s="27">
        <v>86100</v>
      </c>
      <c r="Z11" s="27">
        <v>4000</v>
      </c>
      <c r="AA11" s="23" t="s">
        <v>76</v>
      </c>
      <c r="AB11" s="23">
        <v>0</v>
      </c>
      <c r="AC11" s="23"/>
      <c r="AD11" s="23"/>
      <c r="AE11" s="23"/>
      <c r="AF11" s="23" t="s">
        <v>70</v>
      </c>
      <c r="AG11" s="23"/>
      <c r="AH11" s="23" t="s">
        <v>68</v>
      </c>
      <c r="AI11" s="23"/>
      <c r="AJ11" s="23"/>
      <c r="AK11" s="23"/>
      <c r="AL11" s="23"/>
      <c r="AM11" s="23"/>
      <c r="AN11" s="27">
        <v>4000</v>
      </c>
      <c r="AO11" s="28">
        <v>1235900</v>
      </c>
      <c r="AP11" s="23"/>
      <c r="AQ11" s="23"/>
      <c r="AR11" s="23">
        <v>0</v>
      </c>
      <c r="AS11" s="23"/>
      <c r="AT11" s="23"/>
      <c r="AU11" s="26"/>
      <c r="AV11" s="23"/>
      <c r="AW11" s="23">
        <v>0</v>
      </c>
    </row>
    <row r="12" spans="1:49" x14ac:dyDescent="0.35">
      <c r="O12" s="89"/>
    </row>
    <row r="15" spans="1:49" ht="14.5" customHeight="1" x14ac:dyDescent="0.35"/>
    <row r="18" spans="1:1" ht="14.5" customHeight="1" x14ac:dyDescent="0.35"/>
    <row r="23" spans="1:1" ht="14.5" customHeight="1" x14ac:dyDescent="0.35"/>
    <row r="29" spans="1:1" x14ac:dyDescent="0.35">
      <c r="A29" s="30"/>
    </row>
    <row r="30" spans="1:1" x14ac:dyDescent="0.35">
      <c r="A30" s="30"/>
    </row>
  </sheetData>
  <conditionalFormatting sqref="E1">
    <cfRule type="duplicateValues" dxfId="1" priority="1"/>
  </conditionalFormatting>
  <conditionalFormatting sqref="E2">
    <cfRule type="duplicateValues" dxfId="0" priority="3"/>
  </conditionalFormatting>
  <dataValidations count="1">
    <dataValidation type="whole" operator="greaterThan" allowBlank="1" showInputMessage="1" showErrorMessage="1" errorTitle="DATO ERRADO" error="El valor debe ser diferente de cero" sqref="I3:J11 AI3:AI4 AO7:AO10" xr:uid="{DD2998DC-1CD8-4CC3-A9C3-1DEBE37BAA91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B6E53-DAD7-434A-AEF8-5FF806F9BBF4}">
  <dimension ref="B1:M42"/>
  <sheetViews>
    <sheetView showGridLines="0" topLeftCell="A6" zoomScaleNormal="100" workbookViewId="0">
      <selection activeCell="M20" sqref="M20"/>
    </sheetView>
  </sheetViews>
  <sheetFormatPr baseColWidth="10" defaultColWidth="10.90625" defaultRowHeight="12.5" x14ac:dyDescent="0.25"/>
  <cols>
    <col min="1" max="1" width="1" style="39" customWidth="1"/>
    <col min="2" max="2" width="10.90625" style="39"/>
    <col min="3" max="3" width="17.54296875" style="39" customWidth="1"/>
    <col min="4" max="4" width="11.54296875" style="39" customWidth="1"/>
    <col min="5" max="8" width="10.90625" style="39"/>
    <col min="9" max="9" width="22.54296875" style="39" customWidth="1"/>
    <col min="10" max="10" width="14" style="39" customWidth="1"/>
    <col min="11" max="11" width="1.81640625" style="39" customWidth="1"/>
    <col min="12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91" t="s">
        <v>89</v>
      </c>
      <c r="E2" s="92"/>
      <c r="F2" s="92"/>
      <c r="G2" s="92"/>
      <c r="H2" s="92"/>
      <c r="I2" s="93"/>
      <c r="J2" s="97" t="s">
        <v>90</v>
      </c>
    </row>
    <row r="3" spans="2:10" ht="15.75" customHeight="1" thickBot="1" x14ac:dyDescent="0.3">
      <c r="B3" s="42"/>
      <c r="C3" s="43"/>
      <c r="D3" s="94"/>
      <c r="E3" s="95"/>
      <c r="F3" s="95"/>
      <c r="G3" s="95"/>
      <c r="H3" s="95"/>
      <c r="I3" s="96"/>
      <c r="J3" s="98"/>
    </row>
    <row r="4" spans="2:10" ht="13" x14ac:dyDescent="0.25">
      <c r="B4" s="42"/>
      <c r="C4" s="43"/>
      <c r="D4" s="44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48" t="s">
        <v>91</v>
      </c>
      <c r="E5" s="49"/>
      <c r="F5" s="49"/>
      <c r="G5" s="49"/>
      <c r="H5" s="49"/>
      <c r="I5" s="50"/>
      <c r="J5" s="50" t="s">
        <v>92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27 2025</v>
      </c>
      <c r="J9" s="58"/>
    </row>
    <row r="10" spans="2:10" ht="13" x14ac:dyDescent="0.3">
      <c r="B10" s="57"/>
      <c r="C10" s="59"/>
      <c r="E10" s="60"/>
      <c r="H10" s="61"/>
      <c r="J10" s="58"/>
    </row>
    <row r="11" spans="2:10" x14ac:dyDescent="0.25">
      <c r="B11" s="57"/>
      <c r="J11" s="58"/>
    </row>
    <row r="12" spans="2:10" ht="13" x14ac:dyDescent="0.3">
      <c r="B12" s="57"/>
      <c r="C12" s="59" t="str">
        <f>+CONCATENATE("Señores : ",'ESTADO CADA FACT'!B4)</f>
        <v>Señores : MARGARITA ROSA CAICEDO ZAPATA</v>
      </c>
      <c r="J12" s="58"/>
    </row>
    <row r="13" spans="2:10" ht="13" x14ac:dyDescent="0.3">
      <c r="B13" s="57"/>
      <c r="C13" s="59" t="str">
        <f>+CONCATENATE("NIT: ",'ESTADO CADA FACT'!A4)</f>
        <v>NIT: 38854928</v>
      </c>
      <c r="J13" s="58"/>
    </row>
    <row r="14" spans="2:10" x14ac:dyDescent="0.25">
      <c r="B14" s="57"/>
      <c r="J14" s="58"/>
    </row>
    <row r="15" spans="2:10" x14ac:dyDescent="0.25">
      <c r="B15" s="57"/>
      <c r="C15" s="39" t="s">
        <v>123</v>
      </c>
      <c r="J15" s="58"/>
    </row>
    <row r="16" spans="2:10" x14ac:dyDescent="0.25">
      <c r="B16" s="57"/>
      <c r="C16" s="62"/>
      <c r="J16" s="58"/>
    </row>
    <row r="17" spans="2:13" ht="13" x14ac:dyDescent="0.25">
      <c r="B17" s="57"/>
      <c r="C17" s="39" t="s">
        <v>93</v>
      </c>
      <c r="D17" s="60"/>
      <c r="H17" s="63" t="s">
        <v>94</v>
      </c>
      <c r="I17" s="64" t="s">
        <v>95</v>
      </c>
      <c r="J17" s="58"/>
    </row>
    <row r="18" spans="2:13" ht="13" x14ac:dyDescent="0.3">
      <c r="B18" s="57"/>
      <c r="C18" s="59" t="s">
        <v>96</v>
      </c>
      <c r="D18" s="59"/>
      <c r="E18" s="59"/>
      <c r="F18" s="59"/>
      <c r="H18" s="65">
        <v>9</v>
      </c>
      <c r="I18" s="66">
        <v>16644500</v>
      </c>
      <c r="J18" s="58"/>
    </row>
    <row r="19" spans="2:13" x14ac:dyDescent="0.25">
      <c r="B19" s="57"/>
      <c r="C19" s="39" t="s">
        <v>97</v>
      </c>
      <c r="H19" s="67">
        <v>2</v>
      </c>
      <c r="I19" s="68">
        <v>5029999</v>
      </c>
      <c r="J19" s="58"/>
    </row>
    <row r="20" spans="2:13" x14ac:dyDescent="0.25">
      <c r="B20" s="57"/>
      <c r="C20" s="39" t="s">
        <v>98</v>
      </c>
      <c r="H20" s="67">
        <v>0</v>
      </c>
      <c r="I20" s="68">
        <v>0</v>
      </c>
      <c r="J20" s="58"/>
      <c r="M20" s="74"/>
    </row>
    <row r="21" spans="2:13" x14ac:dyDescent="0.25">
      <c r="B21" s="57"/>
      <c r="C21" s="39" t="s">
        <v>99</v>
      </c>
      <c r="H21" s="67">
        <v>0</v>
      </c>
      <c r="I21" s="68">
        <v>0</v>
      </c>
      <c r="J21" s="58"/>
    </row>
    <row r="22" spans="2:13" x14ac:dyDescent="0.25">
      <c r="B22" s="57"/>
      <c r="C22" s="39" t="s">
        <v>100</v>
      </c>
      <c r="H22" s="67">
        <v>0</v>
      </c>
      <c r="I22" s="68">
        <v>0</v>
      </c>
      <c r="J22" s="58"/>
    </row>
    <row r="23" spans="2:13" x14ac:dyDescent="0.25">
      <c r="B23" s="57"/>
      <c r="C23" s="39" t="s">
        <v>101</v>
      </c>
      <c r="H23" s="67">
        <v>0</v>
      </c>
      <c r="I23" s="68">
        <v>0</v>
      </c>
      <c r="J23" s="58"/>
    </row>
    <row r="24" spans="2:13" ht="13" thickBot="1" x14ac:dyDescent="0.3">
      <c r="B24" s="57"/>
      <c r="C24" s="39" t="s">
        <v>102</v>
      </c>
      <c r="H24" s="69">
        <v>1</v>
      </c>
      <c r="I24" s="70">
        <v>4000</v>
      </c>
      <c r="J24" s="58"/>
    </row>
    <row r="25" spans="2:13" ht="13" x14ac:dyDescent="0.3">
      <c r="B25" s="57"/>
      <c r="C25" s="59" t="s">
        <v>103</v>
      </c>
      <c r="D25" s="59"/>
      <c r="E25" s="59"/>
      <c r="F25" s="59"/>
      <c r="H25" s="65">
        <f>H19+H20+H21+H22+H24+H23</f>
        <v>3</v>
      </c>
      <c r="I25" s="66">
        <f>I19+I20+I21+I22+I24+I23</f>
        <v>5033999</v>
      </c>
      <c r="J25" s="58"/>
    </row>
    <row r="26" spans="2:13" x14ac:dyDescent="0.25">
      <c r="B26" s="57"/>
      <c r="C26" s="39" t="s">
        <v>104</v>
      </c>
      <c r="H26" s="67">
        <v>6</v>
      </c>
      <c r="I26" s="68">
        <v>11610501</v>
      </c>
      <c r="J26" s="58"/>
    </row>
    <row r="27" spans="2:13" ht="13" thickBot="1" x14ac:dyDescent="0.3">
      <c r="B27" s="57"/>
      <c r="C27" s="39" t="s">
        <v>56</v>
      </c>
      <c r="H27" s="69">
        <v>0</v>
      </c>
      <c r="I27" s="70">
        <v>0</v>
      </c>
      <c r="J27" s="58"/>
    </row>
    <row r="28" spans="2:13" ht="13" x14ac:dyDescent="0.3">
      <c r="B28" s="57"/>
      <c r="C28" s="59" t="s">
        <v>105</v>
      </c>
      <c r="D28" s="59"/>
      <c r="E28" s="59"/>
      <c r="F28" s="59"/>
      <c r="H28" s="65">
        <f>H26+H27</f>
        <v>6</v>
      </c>
      <c r="I28" s="66">
        <f>I26+I27</f>
        <v>11610501</v>
      </c>
      <c r="J28" s="58"/>
    </row>
    <row r="29" spans="2:13" ht="13.5" thickBot="1" x14ac:dyDescent="0.35">
      <c r="B29" s="57"/>
      <c r="C29" s="39" t="s">
        <v>106</v>
      </c>
      <c r="D29" s="59"/>
      <c r="E29" s="59"/>
      <c r="F29" s="59"/>
      <c r="H29" s="69">
        <v>0</v>
      </c>
      <c r="I29" s="70">
        <v>0</v>
      </c>
      <c r="J29" s="58"/>
    </row>
    <row r="30" spans="2:13" ht="13" x14ac:dyDescent="0.3">
      <c r="B30" s="57"/>
      <c r="C30" s="59" t="s">
        <v>107</v>
      </c>
      <c r="D30" s="59"/>
      <c r="E30" s="59"/>
      <c r="F30" s="59"/>
      <c r="H30" s="67">
        <f>H29</f>
        <v>0</v>
      </c>
      <c r="I30" s="68">
        <f>I29</f>
        <v>0</v>
      </c>
      <c r="J30" s="58"/>
    </row>
    <row r="31" spans="2:13" ht="13" x14ac:dyDescent="0.3">
      <c r="B31" s="57"/>
      <c r="C31" s="59"/>
      <c r="D31" s="59"/>
      <c r="E31" s="59"/>
      <c r="F31" s="59"/>
      <c r="H31" s="71"/>
      <c r="I31" s="66"/>
      <c r="J31" s="58"/>
    </row>
    <row r="32" spans="2:13" ht="13.5" thickBot="1" x14ac:dyDescent="0.35">
      <c r="B32" s="57"/>
      <c r="C32" s="59" t="s">
        <v>108</v>
      </c>
      <c r="D32" s="59"/>
      <c r="H32" s="72">
        <f>H25+H28+H30</f>
        <v>9</v>
      </c>
      <c r="I32" s="73">
        <f>I25+I28+I30</f>
        <v>16644500</v>
      </c>
      <c r="J32" s="58"/>
    </row>
    <row r="33" spans="2:10" ht="13.5" thickTop="1" x14ac:dyDescent="0.3">
      <c r="B33" s="57"/>
      <c r="C33" s="59"/>
      <c r="D33" s="59"/>
      <c r="H33" s="74">
        <f>+H18-H32</f>
        <v>0</v>
      </c>
      <c r="I33" s="68">
        <f>+I18-I32</f>
        <v>0</v>
      </c>
      <c r="J33" s="58"/>
    </row>
    <row r="34" spans="2:10" x14ac:dyDescent="0.25">
      <c r="B34" s="57"/>
      <c r="G34" s="74"/>
      <c r="H34" s="74"/>
      <c r="I34" s="74"/>
      <c r="J34" s="58"/>
    </row>
    <row r="35" spans="2:10" x14ac:dyDescent="0.25">
      <c r="B35" s="57"/>
      <c r="G35" s="74"/>
      <c r="H35" s="74"/>
      <c r="I35" s="74"/>
      <c r="J35" s="58"/>
    </row>
    <row r="36" spans="2:10" ht="13" x14ac:dyDescent="0.3">
      <c r="B36" s="57"/>
      <c r="C36" s="59"/>
      <c r="G36" s="74"/>
      <c r="H36" s="74"/>
      <c r="I36" s="74"/>
      <c r="J36" s="58"/>
    </row>
    <row r="37" spans="2:10" ht="13.5" thickBot="1" x14ac:dyDescent="0.35">
      <c r="B37" s="57"/>
      <c r="C37" s="75" t="s">
        <v>109</v>
      </c>
      <c r="D37" s="76"/>
      <c r="H37" s="75" t="s">
        <v>110</v>
      </c>
      <c r="I37" s="76"/>
      <c r="J37" s="58"/>
    </row>
    <row r="38" spans="2:10" ht="13" x14ac:dyDescent="0.3">
      <c r="B38" s="57"/>
      <c r="C38" s="59" t="s">
        <v>111</v>
      </c>
      <c r="D38" s="74"/>
      <c r="H38" s="77" t="s">
        <v>112</v>
      </c>
      <c r="I38" s="74"/>
      <c r="J38" s="58"/>
    </row>
    <row r="39" spans="2:10" ht="13" x14ac:dyDescent="0.3">
      <c r="B39" s="57"/>
      <c r="C39" s="59" t="s">
        <v>113</v>
      </c>
      <c r="H39" s="59" t="s">
        <v>114</v>
      </c>
      <c r="I39" s="74"/>
      <c r="J39" s="58"/>
    </row>
    <row r="40" spans="2:10" x14ac:dyDescent="0.25">
      <c r="B40" s="57"/>
      <c r="G40" s="74"/>
      <c r="H40" s="74"/>
      <c r="I40" s="74"/>
      <c r="J40" s="58"/>
    </row>
    <row r="41" spans="2:10" ht="12.75" customHeight="1" x14ac:dyDescent="0.25">
      <c r="B41" s="57"/>
      <c r="C41" s="99" t="s">
        <v>115</v>
      </c>
      <c r="D41" s="99"/>
      <c r="E41" s="99"/>
      <c r="F41" s="99"/>
      <c r="G41" s="99"/>
      <c r="H41" s="99"/>
      <c r="I41" s="99"/>
      <c r="J41" s="58"/>
    </row>
    <row r="42" spans="2:10" ht="18.75" customHeight="1" thickBot="1" x14ac:dyDescent="0.3">
      <c r="B42" s="78"/>
      <c r="C42" s="79"/>
      <c r="D42" s="79"/>
      <c r="E42" s="79"/>
      <c r="F42" s="79"/>
      <c r="G42" s="79"/>
      <c r="H42" s="79"/>
      <c r="I42" s="79"/>
      <c r="J42" s="80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D300D-7B7F-4C42-9BDB-BEBB156BEB32}">
  <dimension ref="B1:J37"/>
  <sheetViews>
    <sheetView showGridLines="0" topLeftCell="A5" zoomScale="84" zoomScaleNormal="84" zoomScaleSheetLayoutView="100" workbookViewId="0">
      <selection activeCell="I27" sqref="I27"/>
    </sheetView>
  </sheetViews>
  <sheetFormatPr baseColWidth="10" defaultColWidth="11.453125" defaultRowHeight="12.5" x14ac:dyDescent="0.25"/>
  <cols>
    <col min="1" max="1" width="4.453125" style="39" customWidth="1"/>
    <col min="2" max="2" width="11.453125" style="39"/>
    <col min="3" max="3" width="12.81640625" style="39" customWidth="1"/>
    <col min="4" max="4" width="22" style="39" customWidth="1"/>
    <col min="5" max="8" width="11.453125" style="39"/>
    <col min="9" max="9" width="24.81640625" style="39" customWidth="1"/>
    <col min="10" max="10" width="12.54296875" style="39" customWidth="1"/>
    <col min="11" max="11" width="1.81640625" style="39" customWidth="1"/>
    <col min="12" max="16384" width="11.453125" style="39"/>
  </cols>
  <sheetData>
    <row r="1" spans="2:10" ht="18" customHeight="1" thickBot="1" x14ac:dyDescent="0.3"/>
    <row r="2" spans="2:10" ht="19.5" customHeight="1" x14ac:dyDescent="0.25">
      <c r="B2" s="40"/>
      <c r="C2" s="41"/>
      <c r="D2" s="91" t="s">
        <v>116</v>
      </c>
      <c r="E2" s="92"/>
      <c r="F2" s="92"/>
      <c r="G2" s="92"/>
      <c r="H2" s="92"/>
      <c r="I2" s="93"/>
      <c r="J2" s="97" t="s">
        <v>90</v>
      </c>
    </row>
    <row r="3" spans="2:10" ht="15.75" customHeight="1" thickBot="1" x14ac:dyDescent="0.3">
      <c r="B3" s="42"/>
      <c r="C3" s="43"/>
      <c r="D3" s="94"/>
      <c r="E3" s="95"/>
      <c r="F3" s="95"/>
      <c r="G3" s="95"/>
      <c r="H3" s="95"/>
      <c r="I3" s="96"/>
      <c r="J3" s="98"/>
    </row>
    <row r="4" spans="2:10" ht="13" x14ac:dyDescent="0.25">
      <c r="B4" s="42"/>
      <c r="C4" s="43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100" t="s">
        <v>117</v>
      </c>
      <c r="E5" s="101"/>
      <c r="F5" s="101"/>
      <c r="G5" s="101"/>
      <c r="H5" s="101"/>
      <c r="I5" s="102"/>
      <c r="J5" s="50" t="s">
        <v>118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+'FOR-CSA-018'!C9</f>
        <v>Santiago de Cali, abril 27 2025</v>
      </c>
      <c r="D9" s="61"/>
      <c r="E9" s="60"/>
      <c r="J9" s="58"/>
    </row>
    <row r="10" spans="2:10" ht="13" x14ac:dyDescent="0.3">
      <c r="B10" s="57"/>
      <c r="C10" s="59"/>
      <c r="J10" s="58"/>
    </row>
    <row r="11" spans="2:10" ht="13" x14ac:dyDescent="0.3">
      <c r="B11" s="57"/>
      <c r="C11" s="59" t="str">
        <f>+'FOR-CSA-018'!C12</f>
        <v>Señores : MARGARITA ROSA CAICEDO ZAPATA</v>
      </c>
      <c r="J11" s="58"/>
    </row>
    <row r="12" spans="2:10" ht="13" x14ac:dyDescent="0.3">
      <c r="B12" s="57"/>
      <c r="C12" s="59" t="str">
        <f>+'FOR-CSA-018'!C13</f>
        <v>NIT: 38854928</v>
      </c>
      <c r="J12" s="58"/>
    </row>
    <row r="13" spans="2:10" x14ac:dyDescent="0.25">
      <c r="B13" s="57"/>
      <c r="J13" s="58"/>
    </row>
    <row r="14" spans="2:10" x14ac:dyDescent="0.25">
      <c r="B14" s="57"/>
      <c r="C14" s="39" t="s">
        <v>119</v>
      </c>
      <c r="J14" s="58"/>
    </row>
    <row r="15" spans="2:10" x14ac:dyDescent="0.25">
      <c r="B15" s="57"/>
      <c r="C15" s="62"/>
      <c r="J15" s="58"/>
    </row>
    <row r="16" spans="2:10" ht="13" x14ac:dyDescent="0.3">
      <c r="B16" s="57"/>
      <c r="C16" s="81"/>
      <c r="D16" s="60"/>
      <c r="H16" s="82" t="s">
        <v>94</v>
      </c>
      <c r="I16" s="82" t="s">
        <v>95</v>
      </c>
      <c r="J16" s="58"/>
    </row>
    <row r="17" spans="2:10" ht="13" x14ac:dyDescent="0.3">
      <c r="B17" s="57"/>
      <c r="C17" s="59" t="str">
        <f>+'FOR-CSA-018'!C17</f>
        <v>Con Corte al dia: 31/03/2025</v>
      </c>
      <c r="D17" s="59"/>
      <c r="E17" s="59"/>
      <c r="F17" s="59"/>
      <c r="H17" s="83">
        <f>+SUM(H18:H23)</f>
        <v>3</v>
      </c>
      <c r="I17" s="84">
        <f>+SUM(I18:I23)</f>
        <v>5033999</v>
      </c>
      <c r="J17" s="58"/>
    </row>
    <row r="18" spans="2:10" x14ac:dyDescent="0.25">
      <c r="B18" s="57"/>
      <c r="C18" s="39" t="s">
        <v>97</v>
      </c>
      <c r="H18" s="85">
        <f>+'FOR-CSA-018'!H19</f>
        <v>2</v>
      </c>
      <c r="I18" s="86">
        <f>+'FOR-CSA-018'!I19</f>
        <v>5029999</v>
      </c>
      <c r="J18" s="58"/>
    </row>
    <row r="19" spans="2:10" x14ac:dyDescent="0.25">
      <c r="B19" s="57"/>
      <c r="C19" s="39" t="s">
        <v>98</v>
      </c>
      <c r="H19" s="85">
        <f>+'FOR-CSA-018'!H20</f>
        <v>0</v>
      </c>
      <c r="I19" s="86">
        <f>+'FOR-CSA-018'!I20</f>
        <v>0</v>
      </c>
      <c r="J19" s="58"/>
    </row>
    <row r="20" spans="2:10" x14ac:dyDescent="0.25">
      <c r="B20" s="57"/>
      <c r="C20" s="39" t="s">
        <v>99</v>
      </c>
      <c r="H20" s="85">
        <f>+'FOR-CSA-018'!H21</f>
        <v>0</v>
      </c>
      <c r="I20" s="86">
        <f>+'FOR-CSA-018'!I21</f>
        <v>0</v>
      </c>
      <c r="J20" s="58"/>
    </row>
    <row r="21" spans="2:10" x14ac:dyDescent="0.25">
      <c r="B21" s="57"/>
      <c r="C21" s="39" t="s">
        <v>100</v>
      </c>
      <c r="H21" s="85">
        <f>+'FOR-CSA-018'!H22</f>
        <v>0</v>
      </c>
      <c r="I21" s="86">
        <f>+'FOR-CSA-018'!I22</f>
        <v>0</v>
      </c>
      <c r="J21" s="58"/>
    </row>
    <row r="22" spans="2:10" x14ac:dyDescent="0.25">
      <c r="B22" s="57"/>
      <c r="C22" s="39" t="s">
        <v>101</v>
      </c>
      <c r="H22" s="85">
        <f>+'FOR-CSA-018'!H23</f>
        <v>0</v>
      </c>
      <c r="I22" s="86">
        <f>+'FOR-CSA-018'!I23</f>
        <v>0</v>
      </c>
      <c r="J22" s="58"/>
    </row>
    <row r="23" spans="2:10" x14ac:dyDescent="0.25">
      <c r="B23" s="57"/>
      <c r="C23" s="39" t="s">
        <v>120</v>
      </c>
      <c r="H23" s="85">
        <f>+'FOR-CSA-018'!H24</f>
        <v>1</v>
      </c>
      <c r="I23" s="86">
        <f>+'FOR-CSA-018'!I24</f>
        <v>4000</v>
      </c>
      <c r="J23" s="58"/>
    </row>
    <row r="24" spans="2:10" ht="13" x14ac:dyDescent="0.3">
      <c r="B24" s="57"/>
      <c r="C24" s="59" t="s">
        <v>121</v>
      </c>
      <c r="D24" s="59"/>
      <c r="E24" s="59"/>
      <c r="F24" s="59"/>
      <c r="H24" s="83">
        <f>SUM(H18:H23)</f>
        <v>3</v>
      </c>
      <c r="I24" s="84">
        <f>+SUBTOTAL(9,I18:I23)</f>
        <v>5033999</v>
      </c>
      <c r="J24" s="58"/>
    </row>
    <row r="25" spans="2:10" ht="13.5" thickBot="1" x14ac:dyDescent="0.35">
      <c r="B25" s="57"/>
      <c r="C25" s="59"/>
      <c r="D25" s="59"/>
      <c r="H25" s="87"/>
      <c r="I25" s="88"/>
      <c r="J25" s="58"/>
    </row>
    <row r="26" spans="2:10" ht="13.5" thickTop="1" x14ac:dyDescent="0.3">
      <c r="B26" s="57"/>
      <c r="C26" s="59"/>
      <c r="D26" s="59"/>
      <c r="H26" s="74"/>
      <c r="I26" s="68"/>
      <c r="J26" s="58"/>
    </row>
    <row r="27" spans="2:10" ht="13" x14ac:dyDescent="0.3">
      <c r="B27" s="57"/>
      <c r="C27" s="59"/>
      <c r="D27" s="59"/>
      <c r="H27" s="74"/>
      <c r="I27" s="68"/>
      <c r="J27" s="58"/>
    </row>
    <row r="28" spans="2:10" ht="13" x14ac:dyDescent="0.3">
      <c r="B28" s="57"/>
      <c r="C28" s="59"/>
      <c r="D28" s="59"/>
      <c r="H28" s="74"/>
      <c r="I28" s="68"/>
      <c r="J28" s="58"/>
    </row>
    <row r="29" spans="2:10" x14ac:dyDescent="0.25">
      <c r="B29" s="57"/>
      <c r="G29" s="74"/>
      <c r="H29" s="74"/>
      <c r="I29" s="74"/>
      <c r="J29" s="58"/>
    </row>
    <row r="30" spans="2:10" ht="13.5" thickBot="1" x14ac:dyDescent="0.35">
      <c r="B30" s="57"/>
      <c r="C30" s="75" t="str">
        <f>+'FOR-CSA-018'!C37</f>
        <v>Nombre</v>
      </c>
      <c r="D30" s="75"/>
      <c r="G30" s="75" t="str">
        <f>+'FOR-CSA-018'!H37</f>
        <v>Lizeth Ome G.</v>
      </c>
      <c r="H30" s="76"/>
      <c r="I30" s="74"/>
      <c r="J30" s="58"/>
    </row>
    <row r="31" spans="2:10" ht="13" x14ac:dyDescent="0.3">
      <c r="B31" s="57"/>
      <c r="C31" s="77" t="str">
        <f>+'FOR-CSA-018'!C38</f>
        <v>Cargo</v>
      </c>
      <c r="D31" s="77"/>
      <c r="G31" s="77" t="str">
        <f>+'FOR-CSA-018'!H38</f>
        <v>Cartera - Cuentas Salud</v>
      </c>
      <c r="H31" s="74"/>
      <c r="I31" s="74"/>
      <c r="J31" s="58"/>
    </row>
    <row r="32" spans="2:10" ht="13" x14ac:dyDescent="0.3">
      <c r="B32" s="57"/>
      <c r="C32" s="77" t="str">
        <f>+'FOR-CSA-018'!C39</f>
        <v>Entidad</v>
      </c>
      <c r="D32" s="77"/>
      <c r="G32" s="77" t="str">
        <f>+'FOR-CSA-018'!H39</f>
        <v>EPS Comfenalco Valle.</v>
      </c>
      <c r="H32" s="74"/>
      <c r="I32" s="74"/>
      <c r="J32" s="58"/>
    </row>
    <row r="33" spans="2:10" ht="13" x14ac:dyDescent="0.3">
      <c r="B33" s="57"/>
      <c r="C33" s="77"/>
      <c r="D33" s="77"/>
      <c r="G33" s="77"/>
      <c r="H33" s="74"/>
      <c r="I33" s="74"/>
      <c r="J33" s="58"/>
    </row>
    <row r="34" spans="2:10" ht="13" x14ac:dyDescent="0.3">
      <c r="B34" s="57"/>
      <c r="C34" s="77"/>
      <c r="D34" s="77"/>
      <c r="G34" s="77"/>
      <c r="H34" s="74"/>
      <c r="I34" s="74"/>
      <c r="J34" s="58"/>
    </row>
    <row r="35" spans="2:10" ht="14" x14ac:dyDescent="0.25">
      <c r="B35" s="57"/>
      <c r="C35" s="103" t="s">
        <v>122</v>
      </c>
      <c r="D35" s="103"/>
      <c r="E35" s="103"/>
      <c r="F35" s="103"/>
      <c r="G35" s="103"/>
      <c r="H35" s="103"/>
      <c r="I35" s="103"/>
      <c r="J35" s="58"/>
    </row>
    <row r="36" spans="2:10" ht="13" x14ac:dyDescent="0.3">
      <c r="B36" s="57"/>
      <c r="C36" s="77"/>
      <c r="D36" s="77"/>
      <c r="G36" s="77"/>
      <c r="H36" s="74"/>
      <c r="I36" s="74"/>
      <c r="J36" s="58"/>
    </row>
    <row r="37" spans="2:10" ht="18.75" customHeight="1" thickBot="1" x14ac:dyDescent="0.3">
      <c r="B37" s="78"/>
      <c r="C37" s="79"/>
      <c r="D37" s="79"/>
      <c r="E37" s="79"/>
      <c r="F37" s="79"/>
      <c r="G37" s="76"/>
      <c r="H37" s="76"/>
      <c r="I37" s="76"/>
      <c r="J37" s="80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2024-04-10T16:02:23Z</cp:lastPrinted>
  <dcterms:created xsi:type="dcterms:W3CDTF">2022-06-01T14:39:12Z</dcterms:created>
  <dcterms:modified xsi:type="dcterms:W3CDTF">2025-04-27T16:42:47Z</dcterms:modified>
</cp:coreProperties>
</file>